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ContractProgramming\JohnCalliesInc\EnginePerformanceExpo\Lifter-to-BoreClearanceWorksheet\"/>
    </mc:Choice>
  </mc:AlternateContent>
  <xr:revisionPtr revIDLastSave="0" documentId="13_ncr:1_{18C3A857-5EB6-45B7-AC16-09CA896A7F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fter-to-Bore Clearance" sheetId="4" r:id="rId1"/>
    <sheet name="Instructions" sheetId="8" r:id="rId2"/>
    <sheet name="Technical Info" sheetId="7" r:id="rId3"/>
    <sheet name="Example with Sample Data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2" l="1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18" i="12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18" i="4"/>
  <c r="F43" i="12"/>
  <c r="F42" i="12"/>
  <c r="F43" i="4"/>
  <c r="F42" i="4"/>
  <c r="M39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E43" i="12"/>
  <c r="E42" i="12"/>
  <c r="D34" i="12"/>
  <c r="E43" i="4"/>
  <c r="E42" i="4"/>
  <c r="F18" i="12" l="1"/>
  <c r="M37" i="12"/>
  <c r="H23" i="12" s="1"/>
  <c r="I23" i="12" s="1"/>
  <c r="L23" i="12" s="1"/>
  <c r="E21" i="12"/>
  <c r="E25" i="12"/>
  <c r="E29" i="12"/>
  <c r="E33" i="12"/>
  <c r="E20" i="12"/>
  <c r="E28" i="12"/>
  <c r="E32" i="12"/>
  <c r="E18" i="12"/>
  <c r="E22" i="12"/>
  <c r="E26" i="12"/>
  <c r="E30" i="12"/>
  <c r="E44" i="12"/>
  <c r="F22" i="12"/>
  <c r="F26" i="12"/>
  <c r="F30" i="12"/>
  <c r="F21" i="12"/>
  <c r="F25" i="12"/>
  <c r="F29" i="12"/>
  <c r="F33" i="12"/>
  <c r="E24" i="12"/>
  <c r="F20" i="12"/>
  <c r="F24" i="12"/>
  <c r="F28" i="12"/>
  <c r="F32" i="12"/>
  <c r="E19" i="12"/>
  <c r="E23" i="12"/>
  <c r="E27" i="12"/>
  <c r="E31" i="12"/>
  <c r="F19" i="12"/>
  <c r="F23" i="12"/>
  <c r="F27" i="12"/>
  <c r="F31" i="12"/>
  <c r="E44" i="4"/>
  <c r="D34" i="4"/>
  <c r="M37" i="4" s="1"/>
  <c r="H27" i="12" l="1"/>
  <c r="I27" i="12" s="1"/>
  <c r="L27" i="12" s="1"/>
  <c r="H24" i="12"/>
  <c r="I24" i="12" s="1"/>
  <c r="L24" i="12" s="1"/>
  <c r="H33" i="12"/>
  <c r="I33" i="12" s="1"/>
  <c r="L33" i="12" s="1"/>
  <c r="H22" i="12"/>
  <c r="I22" i="12" s="1"/>
  <c r="H32" i="12"/>
  <c r="I32" i="12" s="1"/>
  <c r="L32" i="12" s="1"/>
  <c r="H18" i="12"/>
  <c r="I18" i="12" s="1"/>
  <c r="L18" i="12" s="1"/>
  <c r="H29" i="12"/>
  <c r="I29" i="12" s="1"/>
  <c r="L29" i="12" s="1"/>
  <c r="H30" i="12"/>
  <c r="I30" i="12" s="1"/>
  <c r="L30" i="12" s="1"/>
  <c r="H20" i="12"/>
  <c r="I20" i="12" s="1"/>
  <c r="L20" i="12" s="1"/>
  <c r="H25" i="12"/>
  <c r="I25" i="12" s="1"/>
  <c r="L25" i="12" s="1"/>
  <c r="H21" i="12"/>
  <c r="I21" i="12" s="1"/>
  <c r="L21" i="12" s="1"/>
  <c r="H28" i="12"/>
  <c r="I28" i="12" s="1"/>
  <c r="L28" i="12" s="1"/>
  <c r="H31" i="12"/>
  <c r="I31" i="12" s="1"/>
  <c r="L31" i="12" s="1"/>
  <c r="H26" i="12"/>
  <c r="I26" i="12" s="1"/>
  <c r="L26" i="12" s="1"/>
  <c r="H19" i="12"/>
  <c r="I19" i="12" s="1"/>
  <c r="L19" i="12" s="1"/>
  <c r="F24" i="4"/>
  <c r="F25" i="4"/>
  <c r="F33" i="4"/>
  <c r="E24" i="4"/>
  <c r="E32" i="4"/>
  <c r="F23" i="4"/>
  <c r="F31" i="4"/>
  <c r="E22" i="4"/>
  <c r="E30" i="4"/>
  <c r="F26" i="4"/>
  <c r="F18" i="4"/>
  <c r="E25" i="4"/>
  <c r="E18" i="4"/>
  <c r="F22" i="4"/>
  <c r="F30" i="4"/>
  <c r="E21" i="4"/>
  <c r="E29" i="4"/>
  <c r="F32" i="4"/>
  <c r="E23" i="4"/>
  <c r="E31" i="4"/>
  <c r="F19" i="4"/>
  <c r="F27" i="4"/>
  <c r="E33" i="4"/>
  <c r="E26" i="4"/>
  <c r="F20" i="4"/>
  <c r="F28" i="4"/>
  <c r="E19" i="4"/>
  <c r="E27" i="4"/>
  <c r="F21" i="4"/>
  <c r="F29" i="4"/>
  <c r="E20" i="4"/>
  <c r="E28" i="4"/>
  <c r="L22" i="12" l="1"/>
  <c r="M38" i="12"/>
  <c r="M39" i="12" s="1"/>
  <c r="H29" i="4"/>
  <c r="I29" i="4" s="1"/>
  <c r="H25" i="4"/>
  <c r="I25" i="4" s="1"/>
  <c r="H26" i="4"/>
  <c r="I26" i="4" s="1"/>
  <c r="H18" i="4"/>
  <c r="I18" i="4" s="1"/>
  <c r="H32" i="4"/>
  <c r="I32" i="4" s="1"/>
  <c r="H20" i="4"/>
  <c r="I20" i="4" s="1"/>
  <c r="H33" i="4"/>
  <c r="I33" i="4" s="1"/>
  <c r="H30" i="4"/>
  <c r="I30" i="4" s="1"/>
  <c r="H22" i="4"/>
  <c r="I22" i="4" s="1"/>
  <c r="H31" i="4"/>
  <c r="I31" i="4" s="1"/>
  <c r="H27" i="4"/>
  <c r="I27" i="4" s="1"/>
  <c r="H23" i="4"/>
  <c r="I23" i="4" s="1"/>
  <c r="H19" i="4"/>
  <c r="I19" i="4" s="1"/>
  <c r="H21" i="4"/>
  <c r="I21" i="4" s="1"/>
  <c r="H28" i="4"/>
  <c r="I28" i="4" s="1"/>
  <c r="H24" i="4"/>
  <c r="I24" i="4" s="1"/>
  <c r="M38" i="4" l="1"/>
</calcChain>
</file>

<file path=xl/sharedStrings.xml><?xml version="1.0" encoding="utf-8"?>
<sst xmlns="http://schemas.openxmlformats.org/spreadsheetml/2006/main" count="149" uniqueCount="79">
  <si>
    <t>Date</t>
  </si>
  <si>
    <t>Customer</t>
  </si>
  <si>
    <t>Oil Pump Type</t>
  </si>
  <si>
    <t>Oil Type</t>
  </si>
  <si>
    <t>Rod Bearing Clearance</t>
  </si>
  <si>
    <t>Main Bearing Clearance</t>
  </si>
  <si>
    <t>Block Mfg Engine Size</t>
  </si>
  <si>
    <t>Clearance - Cast Iron Blocks</t>
  </si>
  <si>
    <t>Clearance - Aluminum Blocks</t>
  </si>
  <si>
    <t>0.0015 - 0.0017</t>
  </si>
  <si>
    <t>0.0014 - 0.0016</t>
  </si>
  <si>
    <t>Block Type - Cast/Aluminum</t>
  </si>
  <si>
    <t>Cylinder</t>
  </si>
  <si>
    <t>Instructions:</t>
  </si>
  <si>
    <t>Int</t>
  </si>
  <si>
    <t>Exh</t>
  </si>
  <si>
    <t>MOREL Lifter-to-Bore Clearance Worksheet</t>
  </si>
  <si>
    <t>Count number cylinders</t>
  </si>
  <si>
    <t>This worksheet works for 8/6/4 cylinder engines.</t>
  </si>
  <si>
    <t>The two worksheets in this workbook are protected to prevent you from accidentally erasing important formulas, formatting or data.</t>
  </si>
  <si>
    <t>The cells which are shaded light blue are the cells into which you may enter data.</t>
  </si>
  <si>
    <t>All other cells in the worksheet are locked so they may not be erased or changed.</t>
  </si>
  <si>
    <t>A password is not required to unprotect either worksheet.</t>
  </si>
  <si>
    <t>To unprotect either worksheet, on the Home menu, select Format, then select Unprotect Sheet.</t>
  </si>
  <si>
    <t>After you have made any necessary changes, then you should protect the worksheet again.</t>
  </si>
  <si>
    <t xml:space="preserve">To protect either worksheet:  On the Home menu, select Format, then select Protect Sheet and click OK on the pop-up window.  </t>
  </si>
  <si>
    <t>It is not necessary to assign a password.  But, if you do, then make sure you record it somewhere it may be found when needed.</t>
  </si>
  <si>
    <t>For Instructions, see the Instructions tab.</t>
  </si>
  <si>
    <t>Min</t>
  </si>
  <si>
    <t>Max</t>
  </si>
  <si>
    <t>Dry Sump</t>
  </si>
  <si>
    <t>Synthetic 5W30</t>
  </si>
  <si>
    <t>Dart LS Next</t>
  </si>
  <si>
    <t>Cast</t>
  </si>
  <si>
    <t>Count</t>
  </si>
  <si>
    <t>Value</t>
  </si>
  <si>
    <t>Minimum Lifter Diameter</t>
  </si>
  <si>
    <t>Maximum Lifter Diameter</t>
  </si>
  <si>
    <t>Variance:  Max - Min</t>
  </si>
  <si>
    <t>Example Customer Name</t>
  </si>
  <si>
    <t>to achieve an AVERAGE Lifter-to-Bore Clearance of 0.0015 - 0.0017 (Cast Iron).</t>
  </si>
  <si>
    <t>Most engine builders will machine all 16 Lifter Bores to the same Bore Diameter</t>
  </si>
  <si>
    <t>Follow these instructions to calculate the Bore Diameter needed</t>
  </si>
  <si>
    <t>1.  Enter static information in the blue block at upper left.</t>
  </si>
  <si>
    <t>2.  Enter actual Lifter Diameter measurements for each cylinder in the blue column.</t>
  </si>
  <si>
    <t xml:space="preserve">     A.  The Bore Diameter will be re-calculated and displayed in the yellow box.</t>
  </si>
  <si>
    <t>If it is necessary for you to change any of the cells or formulas which are locked, then you must unprotect the worksheet first.</t>
  </si>
  <si>
    <t>Measurements</t>
  </si>
  <si>
    <t>Minimum Allowed</t>
  </si>
  <si>
    <t>Desired Average</t>
  </si>
  <si>
    <t>Maximum Allowed</t>
  </si>
  <si>
    <t>Bore Diameter</t>
  </si>
  <si>
    <t>Calculated Clearance</t>
  </si>
  <si>
    <t>Below Minimum</t>
  </si>
  <si>
    <t>Above Maximum</t>
  </si>
  <si>
    <t>Clearance Warning Messages</t>
  </si>
  <si>
    <t xml:space="preserve">     Minimum Clearance, Desired Avg Clearance, Maximum Clearance</t>
  </si>
  <si>
    <t xml:space="preserve">     Note:  If the desired Avg Clearance is .0016, then the Min/Max range might be</t>
  </si>
  <si>
    <t xml:space="preserve">                  somewhat larger, say .0014 - .0018.</t>
  </si>
  <si>
    <t>3.  Enter three values for the Lifter-to-Bore Clearance Range in the green boxes:</t>
  </si>
  <si>
    <t>2.  Enter actual Lifter Diameter Measurements below</t>
  </si>
  <si>
    <t>1. Enter static data below</t>
  </si>
  <si>
    <t>3.  Enter Lifter-to-Bore Clearance Range:</t>
  </si>
  <si>
    <t>4.  Calculated Values</t>
  </si>
  <si>
    <t>Calculated:  This Bore Diameter yields your desired Avg Clearance</t>
  </si>
  <si>
    <t>Calculated:  Variance to Desired Avg Clearance (E39 in green)</t>
  </si>
  <si>
    <t>6.  Whenever you enter/change a desired Avg Lifter-to-Bore Clearance:</t>
  </si>
  <si>
    <t xml:space="preserve">     Warning messages will be displayed if any actual clearances are outisde the Min/Max range.</t>
  </si>
  <si>
    <t>Calculated:  Actual Avg Lifter-to-Bore Clearance (Col I18:I33)</t>
  </si>
  <si>
    <t>5.  Watch for calculated Lifter-to-Bore Clearances that are out of the Min/Max Clearance Range.</t>
  </si>
  <si>
    <t>to achieve your desired (target) Avg Lifter-to-Bore Clearance.</t>
  </si>
  <si>
    <t xml:space="preserve">    You may revise the desired (target) Avg Lifter-to-Bore Clearance in the green box provided.</t>
  </si>
  <si>
    <t xml:space="preserve">     Or, you may adjust the Min/Max Clearance Range.</t>
  </si>
  <si>
    <t xml:space="preserve">     If any Lifter Body diameters are way out of normal tolerances, they will stand out.</t>
  </si>
  <si>
    <t>4.  The calculated Bore Diameter  (in yellow) will yield your desired Avg Bore-to-Lifter Clearance.</t>
  </si>
  <si>
    <t xml:space="preserve">     for this Min/Max Clearance Range.</t>
  </si>
  <si>
    <t xml:space="preserve">     The Sweet spot will show no Clearance Warnings with this desired (target) Avg Clearance,</t>
  </si>
  <si>
    <t xml:space="preserve">     B.  All calculations will be updated and displayed in the worksheet.</t>
  </si>
  <si>
    <t>For Aluminum Blocks, the Avg Lifter-to-Bore Clearance should be 0.0014 - 0.0016.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</si>
</sst>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Protection="1"/>
    <xf numFmtId="0" fontId="2" fillId="0" borderId="12" xfId="0" applyFont="1" applyBorder="1" applyAlignment="1" applyProtection="1">
      <alignment horizontal="center"/>
    </xf>
    <xf numFmtId="0" fontId="3" fillId="0" borderId="12" xfId="0" applyFont="1" applyBorder="1" applyProtection="1"/>
    <xf numFmtId="0" fontId="2" fillId="0" borderId="0" xfId="0" applyFont="1" applyProtection="1"/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/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" fillId="0" borderId="0" xfId="0" applyFont="1" applyProtection="1"/>
    <xf numFmtId="0" fontId="4" fillId="0" borderId="0" xfId="0" applyFont="1"/>
    <xf numFmtId="0" fontId="1" fillId="0" borderId="0" xfId="0" applyFont="1"/>
    <xf numFmtId="0" fontId="5" fillId="0" borderId="0" xfId="0" applyFont="1" applyProtection="1"/>
    <xf numFmtId="0" fontId="2" fillId="0" borderId="0" xfId="0" applyFont="1" applyProtection="1"/>
    <xf numFmtId="164" fontId="3" fillId="0" borderId="6" xfId="0" applyNumberFormat="1" applyFont="1" applyBorder="1" applyAlignment="1" applyProtection="1">
      <alignment horizontal="center"/>
    </xf>
    <xf numFmtId="0" fontId="3" fillId="0" borderId="5" xfId="0" applyFont="1" applyBorder="1" applyProtection="1"/>
    <xf numFmtId="164" fontId="2" fillId="4" borderId="4" xfId="0" applyNumberFormat="1" applyFont="1" applyFill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2" fillId="0" borderId="0" xfId="0" applyFont="1" applyProtection="1"/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5" xfId="0" applyBorder="1" applyProtection="1"/>
    <xf numFmtId="0" fontId="0" fillId="0" borderId="0" xfId="0" applyAlignment="1" applyProtection="1">
      <alignment horizontal="center"/>
    </xf>
    <xf numFmtId="0" fontId="2" fillId="0" borderId="31" xfId="0" applyFont="1" applyBorder="1" applyAlignment="1" applyProtection="1">
      <alignment horizontal="center" wrapText="1"/>
    </xf>
    <xf numFmtId="0" fontId="2" fillId="0" borderId="32" xfId="0" applyFont="1" applyBorder="1" applyAlignment="1" applyProtection="1">
      <alignment horizontal="center" wrapText="1"/>
    </xf>
    <xf numFmtId="0" fontId="7" fillId="0" borderId="7" xfId="0" applyNumberFormat="1" applyFont="1" applyBorder="1" applyAlignment="1" applyProtection="1">
      <alignment horizontal="center"/>
    </xf>
    <xf numFmtId="0" fontId="7" fillId="0" borderId="30" xfId="0" applyNumberFormat="1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4" xfId="0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0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5" xfId="0" applyNumberFormat="1" applyFont="1" applyFill="1" applyBorder="1" applyAlignment="1" applyProtection="1">
      <alignment horizontal="center" wrapText="1"/>
    </xf>
    <xf numFmtId="0" fontId="2" fillId="2" borderId="23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2" fillId="2" borderId="26" xfId="0" applyNumberFormat="1" applyFont="1" applyFill="1" applyBorder="1" applyAlignment="1" applyProtection="1">
      <alignment horizontal="center" wrapText="1"/>
    </xf>
    <xf numFmtId="0" fontId="2" fillId="2" borderId="24" xfId="0" applyNumberFormat="1" applyFont="1" applyFill="1" applyBorder="1" applyAlignment="1" applyProtection="1">
      <alignment horizontal="center" wrapText="1"/>
    </xf>
    <xf numFmtId="0" fontId="2" fillId="3" borderId="17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6" fillId="0" borderId="7" xfId="0" applyNumberFormat="1" applyFont="1" applyBorder="1" applyAlignment="1" applyProtection="1">
      <alignment horizontal="center"/>
    </xf>
    <xf numFmtId="0" fontId="6" fillId="0" borderId="8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20" xfId="0" applyFont="1" applyBorder="1" applyProtection="1"/>
    <xf numFmtId="0" fontId="2" fillId="0" borderId="21" xfId="0" applyFont="1" applyBorder="1" applyProtection="1"/>
    <xf numFmtId="0" fontId="2" fillId="0" borderId="8" xfId="0" applyFont="1" applyBorder="1" applyProtection="1"/>
    <xf numFmtId="0" fontId="2" fillId="4" borderId="12" xfId="0" applyFont="1" applyFill="1" applyBorder="1" applyProtection="1"/>
    <xf numFmtId="0" fontId="2" fillId="4" borderId="1" xfId="0" applyFont="1" applyFill="1" applyBorder="1" applyProtection="1"/>
    <xf numFmtId="0" fontId="2" fillId="0" borderId="9" xfId="0" applyFont="1" applyBorder="1" applyProtection="1"/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13" xfId="0" applyFont="1" applyBorder="1" applyProtection="1"/>
    <xf numFmtId="0" fontId="2" fillId="0" borderId="5" xfId="0" applyFont="1" applyBorder="1" applyProtection="1"/>
    <xf numFmtId="0" fontId="2" fillId="4" borderId="1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0" fillId="0" borderId="29" xfId="0" applyNumberFormat="1" applyBorder="1" applyProtection="1"/>
    <xf numFmtId="0" fontId="0" fillId="0" borderId="16" xfId="0" applyNumberFormat="1" applyBorder="1" applyProtection="1"/>
    <xf numFmtId="0" fontId="2" fillId="0" borderId="12" xfId="0" applyFont="1" applyBorder="1" applyProtection="1"/>
    <xf numFmtId="0" fontId="2" fillId="0" borderId="1" xfId="0" applyFont="1" applyBorder="1" applyProtection="1"/>
    <xf numFmtId="0" fontId="0" fillId="0" borderId="27" xfId="0" applyNumberFormat="1" applyBorder="1" applyProtection="1"/>
    <xf numFmtId="0" fontId="2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455F8-7E99-4092-A2DD-1C47CED890B7}">
  <sheetPr>
    <pageSetUpPr fitToPage="1"/>
  </sheetPr>
  <dimension ref="A1:Q55"/>
  <sheetViews>
    <sheetView tabSelected="1" zoomScale="90" zoomScaleNormal="90" workbookViewId="0">
      <selection activeCell="D5" sqref="D5:F5"/>
    </sheetView>
  </sheetViews>
  <sheetFormatPr defaultRowHeight="15.75" x14ac:dyDescent="0.25"/>
  <cols>
    <col min="1" max="1" width="13.42578125" style="1" customWidth="1"/>
    <col min="2" max="2" width="13" style="1" customWidth="1"/>
    <col min="3" max="3" width="16.7109375" style="1" customWidth="1"/>
    <col min="4" max="4" width="15.85546875" style="1" customWidth="1"/>
    <col min="5" max="5" width="14.140625" style="1" customWidth="1"/>
    <col min="6" max="6" width="15.7109375" style="1" customWidth="1"/>
    <col min="7" max="7" width="1.85546875" style="1" customWidth="1"/>
    <col min="8" max="9" width="13.42578125" style="1" customWidth="1"/>
    <col min="10" max="11" width="11.7109375" style="1" customWidth="1"/>
    <col min="12" max="13" width="11.7109375" style="8" customWidth="1"/>
    <col min="14" max="16384" width="9.140625" style="1"/>
  </cols>
  <sheetData>
    <row r="1" spans="1:17" ht="18.75" x14ac:dyDescent="0.3">
      <c r="A1" s="67" t="s">
        <v>16</v>
      </c>
      <c r="B1" s="67"/>
      <c r="C1" s="67"/>
      <c r="D1" s="67"/>
      <c r="E1" s="67"/>
      <c r="F1" s="67"/>
    </row>
    <row r="2" spans="1:17" x14ac:dyDescent="0.25">
      <c r="A2" s="68" t="s">
        <v>18</v>
      </c>
      <c r="B2" s="68"/>
      <c r="C2" s="68"/>
      <c r="D2" s="68"/>
      <c r="E2" s="68"/>
      <c r="F2" s="68"/>
    </row>
    <row r="3" spans="1:17" x14ac:dyDescent="0.25">
      <c r="A3" s="68" t="s">
        <v>27</v>
      </c>
      <c r="B3" s="68"/>
      <c r="C3" s="68"/>
      <c r="D3" s="68"/>
      <c r="E3" s="68"/>
      <c r="F3" s="68"/>
    </row>
    <row r="4" spans="1:17" x14ac:dyDescent="0.25">
      <c r="A4" s="68"/>
      <c r="B4" s="68"/>
      <c r="C4" s="68"/>
      <c r="D4" s="91" t="s">
        <v>61</v>
      </c>
      <c r="E4" s="91"/>
      <c r="F4" s="91"/>
    </row>
    <row r="5" spans="1:17" x14ac:dyDescent="0.25">
      <c r="A5" s="69" t="s">
        <v>0</v>
      </c>
      <c r="B5" s="69"/>
      <c r="C5" s="69"/>
      <c r="D5" s="70"/>
      <c r="E5" s="70"/>
      <c r="F5" s="71"/>
    </row>
    <row r="6" spans="1:17" x14ac:dyDescent="0.25">
      <c r="A6" s="69" t="s">
        <v>1</v>
      </c>
      <c r="B6" s="69"/>
      <c r="C6" s="69"/>
      <c r="D6" s="71"/>
      <c r="E6" s="71"/>
      <c r="F6" s="71"/>
    </row>
    <row r="7" spans="1:17" x14ac:dyDescent="0.25">
      <c r="A7" s="69" t="s">
        <v>2</v>
      </c>
      <c r="B7" s="69"/>
      <c r="C7" s="69"/>
      <c r="D7" s="71"/>
      <c r="E7" s="71"/>
      <c r="F7" s="71"/>
    </row>
    <row r="8" spans="1:17" x14ac:dyDescent="0.25">
      <c r="A8" s="69" t="s">
        <v>3</v>
      </c>
      <c r="B8" s="69"/>
      <c r="C8" s="69"/>
      <c r="D8" s="71"/>
      <c r="E8" s="71"/>
      <c r="F8" s="71"/>
    </row>
    <row r="9" spans="1:17" x14ac:dyDescent="0.25">
      <c r="A9" s="69" t="s">
        <v>4</v>
      </c>
      <c r="B9" s="69"/>
      <c r="C9" s="69"/>
      <c r="D9" s="71"/>
      <c r="E9" s="71"/>
      <c r="F9" s="71"/>
    </row>
    <row r="10" spans="1:17" x14ac:dyDescent="0.25">
      <c r="A10" s="69" t="s">
        <v>5</v>
      </c>
      <c r="B10" s="69"/>
      <c r="C10" s="69"/>
      <c r="D10" s="71"/>
      <c r="E10" s="71"/>
      <c r="F10" s="71"/>
    </row>
    <row r="11" spans="1:17" x14ac:dyDescent="0.25">
      <c r="A11" s="69" t="s">
        <v>6</v>
      </c>
      <c r="B11" s="69"/>
      <c r="C11" s="69"/>
      <c r="D11" s="71"/>
      <c r="E11" s="71"/>
      <c r="F11" s="71"/>
    </row>
    <row r="12" spans="1:17" x14ac:dyDescent="0.25">
      <c r="A12" s="69" t="s">
        <v>11</v>
      </c>
      <c r="B12" s="69"/>
      <c r="C12" s="77"/>
      <c r="D12" s="78"/>
      <c r="E12" s="79"/>
      <c r="F12" s="80"/>
      <c r="Q12" s="32"/>
    </row>
    <row r="13" spans="1:17" x14ac:dyDescent="0.25">
      <c r="A13" s="69" t="s">
        <v>7</v>
      </c>
      <c r="B13" s="69"/>
      <c r="C13" s="69"/>
      <c r="D13" s="92" t="s">
        <v>9</v>
      </c>
      <c r="E13" s="92"/>
      <c r="F13" s="92"/>
      <c r="Q13" s="32"/>
    </row>
    <row r="14" spans="1:17" x14ac:dyDescent="0.25">
      <c r="A14" s="69" t="s">
        <v>8</v>
      </c>
      <c r="B14" s="69"/>
      <c r="C14" s="69"/>
      <c r="D14" s="92" t="s">
        <v>10</v>
      </c>
      <c r="E14" s="92"/>
      <c r="F14" s="92"/>
      <c r="Q14" s="32"/>
    </row>
    <row r="15" spans="1:17" ht="16.5" thickBot="1" x14ac:dyDescent="0.3">
      <c r="A15" s="69"/>
      <c r="B15" s="69"/>
      <c r="C15" s="69"/>
      <c r="D15" s="45"/>
      <c r="E15" s="45"/>
      <c r="F15" s="45"/>
    </row>
    <row r="16" spans="1:17" ht="15.75" customHeight="1" x14ac:dyDescent="0.25">
      <c r="A16" s="32"/>
      <c r="B16" s="57" t="s">
        <v>60</v>
      </c>
      <c r="C16" s="58"/>
      <c r="D16" s="58"/>
      <c r="E16" s="58"/>
      <c r="F16" s="59"/>
      <c r="G16" s="25"/>
      <c r="H16" s="35" t="s">
        <v>51</v>
      </c>
      <c r="I16" s="35" t="s">
        <v>52</v>
      </c>
      <c r="J16" s="60" t="s">
        <v>55</v>
      </c>
      <c r="K16" s="61"/>
      <c r="L16" s="61"/>
      <c r="M16" s="62"/>
    </row>
    <row r="17" spans="1:13" x14ac:dyDescent="0.25">
      <c r="A17" s="32"/>
      <c r="B17" s="2" t="s">
        <v>12</v>
      </c>
      <c r="C17" s="27"/>
      <c r="D17" s="24" t="s">
        <v>47</v>
      </c>
      <c r="E17" s="27" t="s">
        <v>28</v>
      </c>
      <c r="F17" s="27" t="s">
        <v>29</v>
      </c>
      <c r="G17" s="10"/>
      <c r="H17" s="36"/>
      <c r="I17" s="36"/>
      <c r="J17" s="39" t="s">
        <v>53</v>
      </c>
      <c r="K17" s="40"/>
      <c r="L17" s="39" t="s">
        <v>54</v>
      </c>
      <c r="M17" s="41"/>
    </row>
    <row r="18" spans="1:13" ht="15.75" customHeight="1" x14ac:dyDescent="0.25">
      <c r="A18" s="32"/>
      <c r="B18" s="2">
        <v>1</v>
      </c>
      <c r="C18" s="27" t="s">
        <v>14</v>
      </c>
      <c r="D18" s="5">
        <v>0</v>
      </c>
      <c r="E18" s="10" t="str">
        <f t="shared" ref="E18:E33" si="0">IF($D$34&gt;0,IF(D18=$E$42,"Min",""),"")</f>
        <v/>
      </c>
      <c r="F18" s="10" t="str">
        <f t="shared" ref="F18:F33" si="1">IF($D$34&gt;0,IF(D18=$E$43,"Max",""),"")</f>
        <v/>
      </c>
      <c r="G18" s="10"/>
      <c r="H18" s="28" t="str">
        <f t="shared" ref="H18:H25" si="2">IF($D$34&gt;0,$M$37,"")</f>
        <v/>
      </c>
      <c r="I18" s="28" t="str">
        <f t="shared" ref="I18:I25" si="3">IF($D$34&gt;0,H18-D18,"")</f>
        <v/>
      </c>
      <c r="J18" s="65" t="str">
        <f>IF($D$34&gt;0,IF(I18&lt;$D$39-0.000001,"Below Min",""),"")</f>
        <v/>
      </c>
      <c r="K18" s="66"/>
      <c r="L18" s="37" t="str">
        <f t="shared" ref="L18:L25" si="4">IF($D$34&gt;0,IF($F$39+0.000001&lt;I18,"Above Max",""),"")</f>
        <v/>
      </c>
      <c r="M18" s="38"/>
    </row>
    <row r="19" spans="1:13" x14ac:dyDescent="0.25">
      <c r="A19" s="32"/>
      <c r="B19" s="2"/>
      <c r="C19" s="27" t="s">
        <v>15</v>
      </c>
      <c r="D19" s="5">
        <v>0</v>
      </c>
      <c r="E19" s="10" t="str">
        <f t="shared" si="0"/>
        <v/>
      </c>
      <c r="F19" s="10" t="str">
        <f t="shared" si="1"/>
        <v/>
      </c>
      <c r="G19" s="10"/>
      <c r="H19" s="28" t="str">
        <f t="shared" si="2"/>
        <v/>
      </c>
      <c r="I19" s="28" t="str">
        <f t="shared" si="3"/>
        <v/>
      </c>
      <c r="J19" s="65" t="str">
        <f t="shared" ref="J19:J33" si="5">IF($D$34&gt;0,IF(I19&lt;$D$39-0.000001,"Below Min",""),"")</f>
        <v/>
      </c>
      <c r="K19" s="66"/>
      <c r="L19" s="37" t="str">
        <f t="shared" si="4"/>
        <v/>
      </c>
      <c r="M19" s="38"/>
    </row>
    <row r="20" spans="1:13" x14ac:dyDescent="0.25">
      <c r="A20" s="32"/>
      <c r="B20" s="2">
        <v>2</v>
      </c>
      <c r="C20" s="27" t="s">
        <v>14</v>
      </c>
      <c r="D20" s="5">
        <v>0</v>
      </c>
      <c r="E20" s="10" t="str">
        <f t="shared" si="0"/>
        <v/>
      </c>
      <c r="F20" s="10" t="str">
        <f t="shared" si="1"/>
        <v/>
      </c>
      <c r="G20" s="10"/>
      <c r="H20" s="28" t="str">
        <f t="shared" si="2"/>
        <v/>
      </c>
      <c r="I20" s="28" t="str">
        <f t="shared" si="3"/>
        <v/>
      </c>
      <c r="J20" s="65" t="str">
        <f t="shared" si="5"/>
        <v/>
      </c>
      <c r="K20" s="66"/>
      <c r="L20" s="37" t="str">
        <f t="shared" si="4"/>
        <v/>
      </c>
      <c r="M20" s="38"/>
    </row>
    <row r="21" spans="1:13" ht="15.75" customHeight="1" x14ac:dyDescent="0.25">
      <c r="B21" s="2"/>
      <c r="C21" s="27" t="s">
        <v>15</v>
      </c>
      <c r="D21" s="5">
        <v>0</v>
      </c>
      <c r="E21" s="10" t="str">
        <f t="shared" si="0"/>
        <v/>
      </c>
      <c r="F21" s="10" t="str">
        <f t="shared" si="1"/>
        <v/>
      </c>
      <c r="G21" s="10"/>
      <c r="H21" s="28" t="str">
        <f t="shared" si="2"/>
        <v/>
      </c>
      <c r="I21" s="28" t="str">
        <f t="shared" si="3"/>
        <v/>
      </c>
      <c r="J21" s="65" t="str">
        <f t="shared" si="5"/>
        <v/>
      </c>
      <c r="K21" s="66"/>
      <c r="L21" s="37" t="str">
        <f t="shared" si="4"/>
        <v/>
      </c>
      <c r="M21" s="38"/>
    </row>
    <row r="22" spans="1:13" x14ac:dyDescent="0.25">
      <c r="B22" s="2">
        <v>3</v>
      </c>
      <c r="C22" s="27" t="s">
        <v>14</v>
      </c>
      <c r="D22" s="5">
        <v>0</v>
      </c>
      <c r="E22" s="10" t="str">
        <f t="shared" si="0"/>
        <v/>
      </c>
      <c r="F22" s="10" t="str">
        <f t="shared" si="1"/>
        <v/>
      </c>
      <c r="G22" s="10"/>
      <c r="H22" s="28" t="str">
        <f t="shared" si="2"/>
        <v/>
      </c>
      <c r="I22" s="28" t="str">
        <f t="shared" si="3"/>
        <v/>
      </c>
      <c r="J22" s="65" t="str">
        <f t="shared" si="5"/>
        <v/>
      </c>
      <c r="K22" s="66"/>
      <c r="L22" s="37" t="str">
        <f t="shared" si="4"/>
        <v/>
      </c>
      <c r="M22" s="38"/>
    </row>
    <row r="23" spans="1:13" x14ac:dyDescent="0.25">
      <c r="B23" s="2"/>
      <c r="C23" s="27" t="s">
        <v>15</v>
      </c>
      <c r="D23" s="5">
        <v>0</v>
      </c>
      <c r="E23" s="10" t="str">
        <f t="shared" si="0"/>
        <v/>
      </c>
      <c r="F23" s="10" t="str">
        <f t="shared" si="1"/>
        <v/>
      </c>
      <c r="G23" s="10"/>
      <c r="H23" s="28" t="str">
        <f t="shared" si="2"/>
        <v/>
      </c>
      <c r="I23" s="28" t="str">
        <f t="shared" si="3"/>
        <v/>
      </c>
      <c r="J23" s="65" t="str">
        <f t="shared" si="5"/>
        <v/>
      </c>
      <c r="K23" s="66"/>
      <c r="L23" s="37" t="str">
        <f t="shared" si="4"/>
        <v/>
      </c>
      <c r="M23" s="38"/>
    </row>
    <row r="24" spans="1:13" x14ac:dyDescent="0.25">
      <c r="B24" s="2">
        <v>4</v>
      </c>
      <c r="C24" s="27" t="s">
        <v>14</v>
      </c>
      <c r="D24" s="5">
        <v>0</v>
      </c>
      <c r="E24" s="10" t="str">
        <f t="shared" si="0"/>
        <v/>
      </c>
      <c r="F24" s="10" t="str">
        <f t="shared" si="1"/>
        <v/>
      </c>
      <c r="G24" s="10"/>
      <c r="H24" s="28" t="str">
        <f t="shared" si="2"/>
        <v/>
      </c>
      <c r="I24" s="28" t="str">
        <f t="shared" si="3"/>
        <v/>
      </c>
      <c r="J24" s="65" t="str">
        <f t="shared" si="5"/>
        <v/>
      </c>
      <c r="K24" s="66"/>
      <c r="L24" s="37" t="str">
        <f t="shared" si="4"/>
        <v/>
      </c>
      <c r="M24" s="38"/>
    </row>
    <row r="25" spans="1:13" x14ac:dyDescent="0.25">
      <c r="A25" s="32"/>
      <c r="B25" s="2"/>
      <c r="C25" s="27" t="s">
        <v>15</v>
      </c>
      <c r="D25" s="5">
        <v>0</v>
      </c>
      <c r="E25" s="10" t="str">
        <f t="shared" si="0"/>
        <v/>
      </c>
      <c r="F25" s="10" t="str">
        <f t="shared" si="1"/>
        <v/>
      </c>
      <c r="G25" s="10"/>
      <c r="H25" s="28" t="str">
        <f t="shared" si="2"/>
        <v/>
      </c>
      <c r="I25" s="28" t="str">
        <f t="shared" si="3"/>
        <v/>
      </c>
      <c r="J25" s="65" t="str">
        <f t="shared" si="5"/>
        <v/>
      </c>
      <c r="K25" s="66"/>
      <c r="L25" s="37" t="str">
        <f t="shared" si="4"/>
        <v/>
      </c>
      <c r="M25" s="38"/>
    </row>
    <row r="26" spans="1:13" x14ac:dyDescent="0.25">
      <c r="B26" s="2">
        <v>5</v>
      </c>
      <c r="C26" s="27" t="s">
        <v>14</v>
      </c>
      <c r="D26" s="5">
        <v>0</v>
      </c>
      <c r="E26" s="10" t="str">
        <f t="shared" si="0"/>
        <v/>
      </c>
      <c r="F26" s="10" t="str">
        <f t="shared" si="1"/>
        <v/>
      </c>
      <c r="G26" s="10"/>
      <c r="H26" s="28" t="str">
        <f>IF($D$34&gt;4,$M$37,"")</f>
        <v/>
      </c>
      <c r="I26" s="28" t="str">
        <f>IF($D$34&gt;4,H26-D26,"")</f>
        <v/>
      </c>
      <c r="J26" s="65" t="str">
        <f t="shared" si="5"/>
        <v/>
      </c>
      <c r="K26" s="66"/>
      <c r="L26" s="37" t="str">
        <f>IF($D$34&gt;4,IF($F$39+0.000001&lt;I26,"Above Max",""),"")</f>
        <v/>
      </c>
      <c r="M26" s="38"/>
    </row>
    <row r="27" spans="1:13" x14ac:dyDescent="0.25">
      <c r="B27" s="2"/>
      <c r="C27" s="27" t="s">
        <v>15</v>
      </c>
      <c r="D27" s="5">
        <v>0</v>
      </c>
      <c r="E27" s="10" t="str">
        <f t="shared" si="0"/>
        <v/>
      </c>
      <c r="F27" s="10" t="str">
        <f t="shared" si="1"/>
        <v/>
      </c>
      <c r="G27" s="10"/>
      <c r="H27" s="28" t="str">
        <f>IF($D$34&gt;4,$M$37,"")</f>
        <v/>
      </c>
      <c r="I27" s="28" t="str">
        <f>IF($D$34&gt;4,H27-D27,"")</f>
        <v/>
      </c>
      <c r="J27" s="65" t="str">
        <f t="shared" si="5"/>
        <v/>
      </c>
      <c r="K27" s="66"/>
      <c r="L27" s="37" t="str">
        <f>IF($D$34&gt;4,IF($F$39+0.000001&lt;I27,"Above Max",""),"")</f>
        <v/>
      </c>
      <c r="M27" s="38"/>
    </row>
    <row r="28" spans="1:13" x14ac:dyDescent="0.25">
      <c r="B28" s="2">
        <v>6</v>
      </c>
      <c r="C28" s="27" t="s">
        <v>14</v>
      </c>
      <c r="D28" s="5">
        <v>0</v>
      </c>
      <c r="E28" s="10" t="str">
        <f t="shared" si="0"/>
        <v/>
      </c>
      <c r="F28" s="10" t="str">
        <f t="shared" si="1"/>
        <v/>
      </c>
      <c r="G28" s="10"/>
      <c r="H28" s="28" t="str">
        <f>IF($D$34&gt;4,$M$37,"")</f>
        <v/>
      </c>
      <c r="I28" s="28" t="str">
        <f>IF($D$34&gt;4,H28-D28,"")</f>
        <v/>
      </c>
      <c r="J28" s="65" t="str">
        <f t="shared" si="5"/>
        <v/>
      </c>
      <c r="K28" s="66"/>
      <c r="L28" s="37" t="str">
        <f>IF($D$34&gt;4,IF($F$39+0.000001&lt;I28,"Above Max",""),"")</f>
        <v/>
      </c>
      <c r="M28" s="38"/>
    </row>
    <row r="29" spans="1:13" x14ac:dyDescent="0.25">
      <c r="B29" s="2"/>
      <c r="C29" s="27" t="s">
        <v>15</v>
      </c>
      <c r="D29" s="5">
        <v>0</v>
      </c>
      <c r="E29" s="10" t="str">
        <f t="shared" si="0"/>
        <v/>
      </c>
      <c r="F29" s="10" t="str">
        <f t="shared" si="1"/>
        <v/>
      </c>
      <c r="G29" s="10"/>
      <c r="H29" s="28" t="str">
        <f>IF($D$34&gt;4,$M$37,"")</f>
        <v/>
      </c>
      <c r="I29" s="28" t="str">
        <f>IF($D$34&gt;4,H29-D29,"")</f>
        <v/>
      </c>
      <c r="J29" s="65" t="str">
        <f t="shared" si="5"/>
        <v/>
      </c>
      <c r="K29" s="66"/>
      <c r="L29" s="37" t="str">
        <f>IF($D$34&gt;4,IF($F$39+0.000001&lt;I29,"Above Max",""),"")</f>
        <v/>
      </c>
      <c r="M29" s="38"/>
    </row>
    <row r="30" spans="1:13" x14ac:dyDescent="0.25">
      <c r="B30" s="2">
        <v>7</v>
      </c>
      <c r="C30" s="27" t="s">
        <v>14</v>
      </c>
      <c r="D30" s="5">
        <v>0</v>
      </c>
      <c r="E30" s="10" t="str">
        <f t="shared" si="0"/>
        <v/>
      </c>
      <c r="F30" s="10" t="str">
        <f t="shared" si="1"/>
        <v/>
      </c>
      <c r="G30" s="10"/>
      <c r="H30" s="28" t="str">
        <f>IF($D$34&gt;6,$M$37,"")</f>
        <v/>
      </c>
      <c r="I30" s="28" t="str">
        <f>IF($D$34&gt;6,H30-D30,"")</f>
        <v/>
      </c>
      <c r="J30" s="65" t="str">
        <f t="shared" si="5"/>
        <v/>
      </c>
      <c r="K30" s="66"/>
      <c r="L30" s="37" t="str">
        <f>IF($D$34&gt;6,IF($F$39+0.000001&lt;I30,"Above Max",""),"")</f>
        <v/>
      </c>
      <c r="M30" s="38"/>
    </row>
    <row r="31" spans="1:13" x14ac:dyDescent="0.25">
      <c r="B31" s="2"/>
      <c r="C31" s="27" t="s">
        <v>15</v>
      </c>
      <c r="D31" s="5">
        <v>0</v>
      </c>
      <c r="E31" s="10" t="str">
        <f t="shared" si="0"/>
        <v/>
      </c>
      <c r="F31" s="10" t="str">
        <f t="shared" si="1"/>
        <v/>
      </c>
      <c r="G31" s="10"/>
      <c r="H31" s="28" t="str">
        <f>IF($D$34&gt;6,$M$37,"")</f>
        <v/>
      </c>
      <c r="I31" s="28" t="str">
        <f>IF($D$34&gt;6,H31-D31,"")</f>
        <v/>
      </c>
      <c r="J31" s="65" t="str">
        <f t="shared" si="5"/>
        <v/>
      </c>
      <c r="K31" s="66"/>
      <c r="L31" s="37" t="str">
        <f>IF($D$34&gt;6,IF($F$39+0.000001&lt;I31,"Above Max",""),"")</f>
        <v/>
      </c>
      <c r="M31" s="38"/>
    </row>
    <row r="32" spans="1:13" x14ac:dyDescent="0.25">
      <c r="B32" s="2">
        <v>8</v>
      </c>
      <c r="C32" s="27" t="s">
        <v>14</v>
      </c>
      <c r="D32" s="5">
        <v>0</v>
      </c>
      <c r="E32" s="10" t="str">
        <f t="shared" si="0"/>
        <v/>
      </c>
      <c r="F32" s="10" t="str">
        <f t="shared" si="1"/>
        <v/>
      </c>
      <c r="G32" s="10"/>
      <c r="H32" s="28" t="str">
        <f>IF($D$34&gt;6,$M$37,"")</f>
        <v/>
      </c>
      <c r="I32" s="28" t="str">
        <f>IF($D$34&gt;6,H32-D32,"")</f>
        <v/>
      </c>
      <c r="J32" s="65" t="str">
        <f t="shared" si="5"/>
        <v/>
      </c>
      <c r="K32" s="66"/>
      <c r="L32" s="37" t="str">
        <f>IF($D$34&gt;6,IF($F$39+0.000001&lt;I32,"Above Max",""),"")</f>
        <v/>
      </c>
      <c r="M32" s="38"/>
    </row>
    <row r="33" spans="1:14" x14ac:dyDescent="0.25">
      <c r="B33" s="3"/>
      <c r="C33" s="27" t="s">
        <v>15</v>
      </c>
      <c r="D33" s="5">
        <v>0</v>
      </c>
      <c r="E33" s="10" t="str">
        <f t="shared" si="0"/>
        <v/>
      </c>
      <c r="F33" s="10" t="str">
        <f t="shared" si="1"/>
        <v/>
      </c>
      <c r="G33" s="10"/>
      <c r="H33" s="28" t="str">
        <f>IF($D$34&gt;6,$M$37,"")</f>
        <v/>
      </c>
      <c r="I33" s="28" t="str">
        <f>IF($D$34&gt;6,H33-D33,"")</f>
        <v/>
      </c>
      <c r="J33" s="65" t="str">
        <f t="shared" si="5"/>
        <v/>
      </c>
      <c r="K33" s="66"/>
      <c r="L33" s="37" t="str">
        <f>IF($D$34&gt;6,IF($F$39+0.000001&lt;I33,"Above Max",""),"")</f>
        <v/>
      </c>
      <c r="M33" s="38"/>
    </row>
    <row r="34" spans="1:14" ht="16.5" thickBot="1" x14ac:dyDescent="0.3">
      <c r="B34" s="63" t="s">
        <v>17</v>
      </c>
      <c r="C34" s="64"/>
      <c r="D34" s="9">
        <f>COUNTIFS(D18:D33,"&gt;0")/2</f>
        <v>0</v>
      </c>
      <c r="E34" s="21"/>
      <c r="F34" s="14"/>
      <c r="G34" s="14"/>
      <c r="H34" s="33"/>
      <c r="I34" s="33"/>
      <c r="J34" s="86"/>
      <c r="K34" s="87"/>
      <c r="L34" s="86"/>
      <c r="M34" s="90"/>
    </row>
    <row r="35" spans="1:14" ht="16.5" thickBot="1" x14ac:dyDescent="0.3"/>
    <row r="36" spans="1:14" x14ac:dyDescent="0.25">
      <c r="D36" s="49" t="s">
        <v>62</v>
      </c>
      <c r="E36" s="50"/>
      <c r="F36" s="51"/>
      <c r="H36" s="83" t="s">
        <v>63</v>
      </c>
      <c r="I36" s="84"/>
      <c r="J36" s="84"/>
      <c r="K36" s="84"/>
      <c r="L36" s="84"/>
      <c r="M36" s="85"/>
    </row>
    <row r="37" spans="1:14" x14ac:dyDescent="0.25">
      <c r="D37" s="52" t="s">
        <v>48</v>
      </c>
      <c r="E37" s="54" t="s">
        <v>49</v>
      </c>
      <c r="F37" s="55" t="s">
        <v>50</v>
      </c>
      <c r="H37" s="75" t="s">
        <v>64</v>
      </c>
      <c r="I37" s="76"/>
      <c r="J37" s="76"/>
      <c r="K37" s="76"/>
      <c r="L37" s="76"/>
      <c r="M37" s="22" t="str">
        <f>IF($D$34&gt;0,ROUND((2*$D$34*$E$39+SUM(D18:D33))/(2*$D$34),4),"")</f>
        <v/>
      </c>
    </row>
    <row r="38" spans="1:14" x14ac:dyDescent="0.25">
      <c r="D38" s="53"/>
      <c r="E38" s="54"/>
      <c r="F38" s="56"/>
      <c r="H38" s="88" t="s">
        <v>68</v>
      </c>
      <c r="I38" s="89"/>
      <c r="J38" s="89"/>
      <c r="K38" s="89"/>
      <c r="L38" s="89"/>
      <c r="M38" s="23" t="str">
        <f>IF($D$34&gt;0,ROUND(AVERAGE(I18:I33),4),"")</f>
        <v/>
      </c>
      <c r="N38" s="32"/>
    </row>
    <row r="39" spans="1:14" ht="16.5" thickBot="1" x14ac:dyDescent="0.3">
      <c r="D39" s="30">
        <v>0</v>
      </c>
      <c r="E39" s="26">
        <v>0</v>
      </c>
      <c r="F39" s="31">
        <v>0</v>
      </c>
      <c r="H39" s="81" t="s">
        <v>65</v>
      </c>
      <c r="I39" s="82"/>
      <c r="J39" s="82"/>
      <c r="K39" s="82"/>
      <c r="L39" s="82"/>
      <c r="M39" s="20" t="str">
        <f>IF($D$34&gt;0,M38-E39,"")</f>
        <v/>
      </c>
      <c r="N39" s="32"/>
    </row>
    <row r="40" spans="1:14" ht="16.5" thickBot="1" x14ac:dyDescent="0.3"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B41" s="46"/>
      <c r="C41" s="47"/>
      <c r="D41" s="48"/>
      <c r="E41" s="12" t="s">
        <v>35</v>
      </c>
      <c r="F41" s="13" t="s">
        <v>34</v>
      </c>
      <c r="G41" s="32"/>
      <c r="N41" s="32"/>
    </row>
    <row r="42" spans="1:14" x14ac:dyDescent="0.25">
      <c r="B42" s="72" t="s">
        <v>36</v>
      </c>
      <c r="C42" s="73"/>
      <c r="D42" s="74"/>
      <c r="E42" s="10">
        <f>_xlfn.MINIFS(D18:D33,D18:D33,"&gt;0")</f>
        <v>0</v>
      </c>
      <c r="F42" s="7" t="str">
        <f>IF($D$34&gt;0,COUNTIF(D18:D33,E42),"")</f>
        <v/>
      </c>
      <c r="G42" s="32"/>
      <c r="N42" s="32"/>
    </row>
    <row r="43" spans="1:14" x14ac:dyDescent="0.25">
      <c r="B43" s="72" t="s">
        <v>37</v>
      </c>
      <c r="C43" s="73"/>
      <c r="D43" s="74"/>
      <c r="E43" s="10">
        <f>_xlfn.MAXIFS(D18:D33,D18:D33,"&gt;0")</f>
        <v>0</v>
      </c>
      <c r="F43" s="7" t="str">
        <f>IF($D$34&gt;0,COUNTIF(D19:D34,E43),"")</f>
        <v/>
      </c>
      <c r="G43" s="32"/>
      <c r="N43" s="32"/>
    </row>
    <row r="44" spans="1:14" ht="16.5" thickBot="1" x14ac:dyDescent="0.3">
      <c r="B44" s="42" t="s">
        <v>38</v>
      </c>
      <c r="C44" s="43"/>
      <c r="D44" s="44"/>
      <c r="E44" s="14">
        <f>E43-E42</f>
        <v>0</v>
      </c>
      <c r="F44" s="11"/>
      <c r="G44" s="32"/>
      <c r="N44" s="32"/>
    </row>
    <row r="45" spans="1:14" x14ac:dyDescent="0.25">
      <c r="A45" s="32"/>
      <c r="B45" s="32"/>
      <c r="C45" s="32"/>
      <c r="D45" s="32"/>
      <c r="E45" s="32"/>
      <c r="F45" s="32"/>
      <c r="H45" s="32"/>
      <c r="I45" s="32"/>
      <c r="J45" s="32"/>
      <c r="K45" s="32"/>
      <c r="L45" s="34"/>
      <c r="M45" s="34"/>
    </row>
    <row r="46" spans="1:14" x14ac:dyDescent="0.25">
      <c r="A46" s="32"/>
      <c r="B46" s="32"/>
      <c r="C46" s="32"/>
      <c r="D46" s="32"/>
      <c r="E46" s="32"/>
      <c r="F46" s="32"/>
      <c r="H46" s="32"/>
      <c r="I46" s="32"/>
      <c r="J46" s="32"/>
      <c r="K46" s="32"/>
      <c r="L46" s="34"/>
      <c r="M46" s="34"/>
    </row>
    <row r="47" spans="1:14" x14ac:dyDescent="0.25">
      <c r="F47" s="32"/>
      <c r="H47" s="32"/>
      <c r="I47" s="32"/>
      <c r="J47" s="32"/>
      <c r="K47" s="32"/>
      <c r="L47" s="34"/>
      <c r="M47" s="34"/>
    </row>
    <row r="48" spans="1:14" x14ac:dyDescent="0.25">
      <c r="F48" s="32"/>
      <c r="H48" s="32"/>
      <c r="I48" s="32"/>
      <c r="J48" s="32"/>
      <c r="K48" s="32"/>
      <c r="L48" s="34"/>
      <c r="M48" s="34"/>
    </row>
    <row r="49" spans="1:13" x14ac:dyDescent="0.25">
      <c r="F49" s="32"/>
      <c r="H49" s="32"/>
      <c r="I49" s="32"/>
      <c r="J49" s="32"/>
      <c r="K49" s="32"/>
      <c r="L49" s="34"/>
      <c r="M49" s="34"/>
    </row>
    <row r="50" spans="1:13" x14ac:dyDescent="0.25">
      <c r="F50" s="32"/>
      <c r="H50" s="32"/>
      <c r="I50" s="32"/>
      <c r="J50" s="32"/>
      <c r="K50" s="32"/>
      <c r="L50" s="34"/>
      <c r="M50" s="34"/>
    </row>
    <row r="51" spans="1:13" x14ac:dyDescent="0.25">
      <c r="A51" s="32"/>
      <c r="B51" s="32"/>
      <c r="C51" s="32"/>
      <c r="D51" s="32"/>
      <c r="E51" s="32"/>
      <c r="F51" s="32"/>
      <c r="H51" s="32"/>
      <c r="I51" s="32"/>
      <c r="J51" s="32"/>
      <c r="K51" s="32"/>
      <c r="L51" s="34"/>
      <c r="M51" s="34"/>
    </row>
    <row r="52" spans="1:13" x14ac:dyDescent="0.25">
      <c r="A52" s="32"/>
      <c r="B52" s="32"/>
      <c r="C52" s="32"/>
      <c r="D52" s="32"/>
      <c r="E52" s="32"/>
      <c r="F52" s="32"/>
      <c r="H52" s="32"/>
      <c r="I52" s="32"/>
      <c r="J52" s="32"/>
      <c r="K52" s="32"/>
      <c r="L52" s="34"/>
      <c r="M52" s="34"/>
    </row>
    <row r="53" spans="1:13" x14ac:dyDescent="0.25">
      <c r="A53" s="32"/>
      <c r="B53" s="32"/>
      <c r="C53" s="32"/>
      <c r="D53" s="32"/>
      <c r="E53" s="32"/>
      <c r="F53" s="32"/>
    </row>
    <row r="54" spans="1:13" x14ac:dyDescent="0.25">
      <c r="A54" s="32"/>
      <c r="B54" s="32"/>
      <c r="C54" s="32"/>
      <c r="D54" s="32"/>
      <c r="E54" s="32"/>
      <c r="F54" s="32"/>
    </row>
    <row r="55" spans="1:13" x14ac:dyDescent="0.25">
      <c r="A55" s="32"/>
      <c r="B55" s="32"/>
      <c r="C55" s="32"/>
      <c r="D55" s="32"/>
      <c r="E55" s="32"/>
      <c r="F55" s="32"/>
    </row>
  </sheetData>
  <sheetProtection sheet="1" objects="1" scenarios="1"/>
  <mergeCells count="80">
    <mergeCell ref="L26:M26"/>
    <mergeCell ref="L27:M27"/>
    <mergeCell ref="L28:M28"/>
    <mergeCell ref="L29:M29"/>
    <mergeCell ref="A4:C4"/>
    <mergeCell ref="D4:F4"/>
    <mergeCell ref="J22:K22"/>
    <mergeCell ref="L22:M22"/>
    <mergeCell ref="L23:M23"/>
    <mergeCell ref="L24:M24"/>
    <mergeCell ref="L25:M25"/>
    <mergeCell ref="J21:K21"/>
    <mergeCell ref="A13:C13"/>
    <mergeCell ref="D13:F13"/>
    <mergeCell ref="A14:C14"/>
    <mergeCell ref="D14:F14"/>
    <mergeCell ref="L30:M30"/>
    <mergeCell ref="L31:M31"/>
    <mergeCell ref="L32:M32"/>
    <mergeCell ref="L33:M33"/>
    <mergeCell ref="L34:M34"/>
    <mergeCell ref="H36:M36"/>
    <mergeCell ref="B42:D42"/>
    <mergeCell ref="A3:F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H38:L38"/>
    <mergeCell ref="B43:D43"/>
    <mergeCell ref="H37:L37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A15:C15"/>
    <mergeCell ref="D12:F12"/>
    <mergeCell ref="H39:L39"/>
    <mergeCell ref="A1:F1"/>
    <mergeCell ref="A2:F2"/>
    <mergeCell ref="A5:C5"/>
    <mergeCell ref="D5:F5"/>
    <mergeCell ref="A6:C6"/>
    <mergeCell ref="D6:F6"/>
    <mergeCell ref="L21:M21"/>
    <mergeCell ref="J17:K17"/>
    <mergeCell ref="L17:M17"/>
    <mergeCell ref="B44:D44"/>
    <mergeCell ref="D15:F15"/>
    <mergeCell ref="B41:D41"/>
    <mergeCell ref="D36:F36"/>
    <mergeCell ref="D37:D38"/>
    <mergeCell ref="E37:E38"/>
    <mergeCell ref="F37:F38"/>
    <mergeCell ref="B16:F16"/>
    <mergeCell ref="J16:M16"/>
    <mergeCell ref="B34:C34"/>
    <mergeCell ref="J18:K18"/>
    <mergeCell ref="J19:K19"/>
    <mergeCell ref="J20:K20"/>
    <mergeCell ref="H16:H17"/>
    <mergeCell ref="I16:I17"/>
    <mergeCell ref="L18:M18"/>
    <mergeCell ref="L19:M19"/>
    <mergeCell ref="L20:M20"/>
  </mergeCells>
  <pageMargins left="0.25" right="0.25" top="0.25" bottom="0" header="0" footer="0"/>
  <pageSetup scale="8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85D5-31E1-470A-9FDE-68218BBBF3F4}">
  <dimension ref="A1:E37"/>
  <sheetViews>
    <sheetView workbookViewId="0">
      <selection activeCell="N1" sqref="N1"/>
    </sheetView>
  </sheetViews>
  <sheetFormatPr defaultRowHeight="15" x14ac:dyDescent="0.25"/>
  <cols>
    <col min="1" max="1" width="113.5703125" style="16" bestFit="1" customWidth="1"/>
  </cols>
  <sheetData>
    <row r="1" spans="1:5" ht="23.25" x14ac:dyDescent="0.35">
      <c r="A1" s="18" t="s">
        <v>13</v>
      </c>
      <c r="B1" s="4"/>
      <c r="C1" s="4"/>
      <c r="D1" s="1"/>
      <c r="E1" s="1"/>
    </row>
    <row r="2" spans="1:5" ht="18.75" x14ac:dyDescent="0.3">
      <c r="A2" s="17" t="s">
        <v>41</v>
      </c>
    </row>
    <row r="3" spans="1:5" ht="18.75" x14ac:dyDescent="0.3">
      <c r="A3" s="17" t="s">
        <v>40</v>
      </c>
    </row>
    <row r="4" spans="1:5" ht="18.75" x14ac:dyDescent="0.3">
      <c r="A4" s="17" t="s">
        <v>78</v>
      </c>
    </row>
    <row r="5" spans="1:5" ht="18.75" x14ac:dyDescent="0.3">
      <c r="A5" s="17"/>
    </row>
    <row r="6" spans="1:5" ht="18.75" x14ac:dyDescent="0.3">
      <c r="A6" s="17" t="s">
        <v>42</v>
      </c>
    </row>
    <row r="7" spans="1:5" ht="18.75" x14ac:dyDescent="0.3">
      <c r="A7" s="17" t="s">
        <v>70</v>
      </c>
    </row>
    <row r="8" spans="1:5" ht="18.75" x14ac:dyDescent="0.3">
      <c r="A8" s="17"/>
    </row>
    <row r="9" spans="1:5" ht="18.75" x14ac:dyDescent="0.3">
      <c r="A9" s="15" t="s">
        <v>43</v>
      </c>
    </row>
    <row r="10" spans="1:5" ht="18.75" x14ac:dyDescent="0.3">
      <c r="A10" s="15" t="s">
        <v>44</v>
      </c>
    </row>
    <row r="11" spans="1:5" ht="18.75" x14ac:dyDescent="0.3">
      <c r="A11" s="15" t="s">
        <v>59</v>
      </c>
    </row>
    <row r="12" spans="1:5" ht="18.75" x14ac:dyDescent="0.3">
      <c r="A12" s="15" t="s">
        <v>56</v>
      </c>
    </row>
    <row r="13" spans="1:5" ht="18.75" x14ac:dyDescent="0.3">
      <c r="A13" s="15" t="s">
        <v>57</v>
      </c>
    </row>
    <row r="14" spans="1:5" ht="18.75" x14ac:dyDescent="0.3">
      <c r="A14" s="15" t="s">
        <v>58</v>
      </c>
    </row>
    <row r="15" spans="1:5" ht="18.75" x14ac:dyDescent="0.3">
      <c r="A15" s="15" t="s">
        <v>74</v>
      </c>
    </row>
    <row r="16" spans="1:5" ht="18.75" x14ac:dyDescent="0.3">
      <c r="A16" s="15" t="s">
        <v>69</v>
      </c>
    </row>
    <row r="17" spans="1:5" ht="18.75" x14ac:dyDescent="0.3">
      <c r="A17" s="15" t="s">
        <v>67</v>
      </c>
    </row>
    <row r="18" spans="1:5" ht="18.75" x14ac:dyDescent="0.3">
      <c r="A18" s="15" t="s">
        <v>73</v>
      </c>
    </row>
    <row r="19" spans="1:5" ht="18.75" x14ac:dyDescent="0.3">
      <c r="A19" s="15" t="s">
        <v>71</v>
      </c>
      <c r="B19" s="4"/>
      <c r="C19" s="4"/>
      <c r="D19" s="4"/>
      <c r="E19" s="1"/>
    </row>
    <row r="20" spans="1:5" ht="18.75" x14ac:dyDescent="0.3">
      <c r="A20" s="15" t="s">
        <v>72</v>
      </c>
      <c r="B20" s="19"/>
      <c r="C20" s="19"/>
      <c r="D20" s="19"/>
      <c r="E20" s="1"/>
    </row>
    <row r="21" spans="1:5" ht="18.75" x14ac:dyDescent="0.3">
      <c r="A21" s="15" t="s">
        <v>76</v>
      </c>
      <c r="B21" s="29"/>
      <c r="C21" s="29"/>
      <c r="D21" s="29"/>
      <c r="E21" s="1"/>
    </row>
    <row r="22" spans="1:5" ht="18.75" x14ac:dyDescent="0.3">
      <c r="A22" s="15" t="s">
        <v>75</v>
      </c>
      <c r="B22" s="29"/>
      <c r="C22" s="29"/>
      <c r="D22" s="29"/>
      <c r="E22" s="1"/>
    </row>
    <row r="23" spans="1:5" ht="18.75" x14ac:dyDescent="0.3">
      <c r="A23" s="15" t="s">
        <v>66</v>
      </c>
      <c r="B23" s="4"/>
      <c r="C23" s="4"/>
      <c r="D23" s="4"/>
      <c r="E23" s="1"/>
    </row>
    <row r="24" spans="1:5" ht="18.75" x14ac:dyDescent="0.3">
      <c r="A24" s="15" t="s">
        <v>45</v>
      </c>
      <c r="B24" s="4"/>
      <c r="C24" s="4"/>
      <c r="D24" s="4"/>
      <c r="E24" s="1"/>
    </row>
    <row r="25" spans="1:5" ht="18.75" x14ac:dyDescent="0.3">
      <c r="A25" s="15" t="s">
        <v>77</v>
      </c>
      <c r="B25" s="4"/>
      <c r="C25" s="4"/>
      <c r="D25" s="4"/>
      <c r="E25" s="1"/>
    </row>
    <row r="26" spans="1:5" ht="15.75" x14ac:dyDescent="0.25">
      <c r="A26" s="6"/>
      <c r="B26" s="1"/>
      <c r="C26" s="1"/>
      <c r="D26" s="4"/>
      <c r="E26" s="1"/>
    </row>
    <row r="27" spans="1:5" ht="15.75" x14ac:dyDescent="0.25">
      <c r="A27" s="6"/>
      <c r="B27" s="1"/>
      <c r="C27" s="1"/>
      <c r="D27" s="1"/>
      <c r="E27" s="1"/>
    </row>
    <row r="28" spans="1:5" ht="15.75" x14ac:dyDescent="0.25">
      <c r="A28" s="6"/>
      <c r="B28" s="1"/>
      <c r="C28" s="1"/>
      <c r="D28" s="1"/>
      <c r="E28" s="1"/>
    </row>
    <row r="29" spans="1:5" ht="15.75" x14ac:dyDescent="0.25">
      <c r="A29" s="6"/>
      <c r="B29" s="1"/>
      <c r="C29" s="1"/>
      <c r="D29" s="1"/>
      <c r="E29" s="1"/>
    </row>
    <row r="30" spans="1:5" ht="15.75" x14ac:dyDescent="0.25">
      <c r="A30" s="6"/>
      <c r="B30" s="1"/>
      <c r="C30" s="1"/>
      <c r="D30" s="1"/>
      <c r="E30" s="1"/>
    </row>
    <row r="31" spans="1:5" ht="15.75" x14ac:dyDescent="0.25">
      <c r="A31" s="6"/>
      <c r="B31" s="1"/>
      <c r="C31" s="1"/>
      <c r="D31" s="1"/>
      <c r="E31" s="1"/>
    </row>
    <row r="32" spans="1:5" ht="15.75" x14ac:dyDescent="0.25">
      <c r="A32" s="6"/>
      <c r="B32" s="1"/>
      <c r="C32" s="1"/>
      <c r="D32" s="1"/>
      <c r="E32" s="1"/>
    </row>
    <row r="33" spans="1:5" ht="15.75" x14ac:dyDescent="0.25">
      <c r="A33" s="6"/>
      <c r="B33" s="1"/>
      <c r="C33" s="1"/>
      <c r="D33" s="1"/>
      <c r="E33" s="1"/>
    </row>
    <row r="34" spans="1:5" ht="15.75" x14ac:dyDescent="0.25">
      <c r="A34" s="6"/>
      <c r="B34" s="1"/>
      <c r="C34" s="1"/>
      <c r="D34" s="1"/>
      <c r="E34" s="1"/>
    </row>
    <row r="35" spans="1:5" ht="15.75" x14ac:dyDescent="0.25">
      <c r="A35" s="6"/>
      <c r="B35" s="1"/>
      <c r="C35" s="1"/>
      <c r="D35" s="1"/>
      <c r="E35" s="1"/>
    </row>
    <row r="36" spans="1:5" ht="15.75" x14ac:dyDescent="0.25">
      <c r="A36" s="6"/>
      <c r="B36" s="1"/>
      <c r="C36" s="1"/>
      <c r="D36" s="1"/>
      <c r="E36" s="1"/>
    </row>
    <row r="37" spans="1:5" ht="15.75" x14ac:dyDescent="0.25">
      <c r="A37" s="6"/>
      <c r="B37" s="1"/>
      <c r="C37" s="1"/>
      <c r="D37" s="1"/>
      <c r="E3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48D2-00E1-43DA-91EE-0086DFA46397}">
  <dimension ref="A1:A11"/>
  <sheetViews>
    <sheetView workbookViewId="0"/>
  </sheetViews>
  <sheetFormatPr defaultRowHeight="15" x14ac:dyDescent="0.25"/>
  <sheetData>
    <row r="1" spans="1:1" x14ac:dyDescent="0.25">
      <c r="A1" t="s">
        <v>19</v>
      </c>
    </row>
    <row r="3" spans="1:1" x14ac:dyDescent="0.25">
      <c r="A3" t="s">
        <v>20</v>
      </c>
    </row>
    <row r="4" spans="1:1" x14ac:dyDescent="0.25">
      <c r="A4" t="s">
        <v>21</v>
      </c>
    </row>
    <row r="6" spans="1:1" x14ac:dyDescent="0.25">
      <c r="A6" t="s">
        <v>46</v>
      </c>
    </row>
    <row r="7" spans="1:1" x14ac:dyDescent="0.25">
      <c r="A7" t="s">
        <v>22</v>
      </c>
    </row>
    <row r="8" spans="1:1" x14ac:dyDescent="0.25">
      <c r="A8" t="s">
        <v>23</v>
      </c>
    </row>
    <row r="9" spans="1:1" x14ac:dyDescent="0.25">
      <c r="A9" t="s">
        <v>24</v>
      </c>
    </row>
    <row r="10" spans="1:1" x14ac:dyDescent="0.25">
      <c r="A10" t="s">
        <v>25</v>
      </c>
    </row>
    <row r="11" spans="1:1" x14ac:dyDescent="0.25">
      <c r="A11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09B7-6FE9-43F0-BED4-C916F154BE8E}">
  <sheetPr>
    <pageSetUpPr fitToPage="1"/>
  </sheetPr>
  <dimension ref="A1:Q55"/>
  <sheetViews>
    <sheetView topLeftCell="A2" zoomScale="90" zoomScaleNormal="90" workbookViewId="0">
      <selection activeCell="D5" sqref="D5:F5"/>
    </sheetView>
  </sheetViews>
  <sheetFormatPr defaultRowHeight="15.75" x14ac:dyDescent="0.25"/>
  <cols>
    <col min="1" max="1" width="13.42578125" style="1" customWidth="1"/>
    <col min="2" max="2" width="13" style="1" customWidth="1"/>
    <col min="3" max="3" width="16.7109375" style="1" customWidth="1"/>
    <col min="4" max="4" width="15.85546875" style="1" customWidth="1"/>
    <col min="5" max="5" width="14.140625" style="1" customWidth="1"/>
    <col min="6" max="6" width="15.7109375" style="1" customWidth="1"/>
    <col min="7" max="7" width="1.85546875" style="1" customWidth="1"/>
    <col min="8" max="9" width="13.42578125" style="1" customWidth="1"/>
    <col min="10" max="11" width="11.7109375" style="1" customWidth="1"/>
    <col min="12" max="13" width="11.7109375" style="8" customWidth="1"/>
    <col min="14" max="16384" width="9.140625" style="1"/>
  </cols>
  <sheetData>
    <row r="1" spans="1:17" ht="18.75" x14ac:dyDescent="0.3">
      <c r="A1" s="67" t="s">
        <v>16</v>
      </c>
      <c r="B1" s="67"/>
      <c r="C1" s="67"/>
      <c r="D1" s="67"/>
      <c r="E1" s="67"/>
      <c r="F1" s="67"/>
    </row>
    <row r="2" spans="1:17" x14ac:dyDescent="0.25">
      <c r="A2" s="68" t="s">
        <v>18</v>
      </c>
      <c r="B2" s="68"/>
      <c r="C2" s="68"/>
      <c r="D2" s="68"/>
      <c r="E2" s="68"/>
      <c r="F2" s="68"/>
    </row>
    <row r="3" spans="1:17" x14ac:dyDescent="0.25">
      <c r="A3" s="68" t="s">
        <v>27</v>
      </c>
      <c r="B3" s="68"/>
      <c r="C3" s="68"/>
      <c r="D3" s="68"/>
      <c r="E3" s="68"/>
      <c r="F3" s="68"/>
    </row>
    <row r="4" spans="1:17" x14ac:dyDescent="0.25">
      <c r="A4" s="68"/>
      <c r="B4" s="68"/>
      <c r="C4" s="68"/>
      <c r="D4" s="91" t="s">
        <v>61</v>
      </c>
      <c r="E4" s="91"/>
      <c r="F4" s="91"/>
    </row>
    <row r="5" spans="1:17" x14ac:dyDescent="0.25">
      <c r="A5" s="69" t="s">
        <v>0</v>
      </c>
      <c r="B5" s="69"/>
      <c r="C5" s="69"/>
      <c r="D5" s="70">
        <v>44306</v>
      </c>
      <c r="E5" s="70"/>
      <c r="F5" s="71"/>
    </row>
    <row r="6" spans="1:17" x14ac:dyDescent="0.25">
      <c r="A6" s="69" t="s">
        <v>1</v>
      </c>
      <c r="B6" s="69"/>
      <c r="C6" s="69"/>
      <c r="D6" s="71" t="s">
        <v>39</v>
      </c>
      <c r="E6" s="71"/>
      <c r="F6" s="71"/>
    </row>
    <row r="7" spans="1:17" x14ac:dyDescent="0.25">
      <c r="A7" s="69" t="s">
        <v>2</v>
      </c>
      <c r="B7" s="69"/>
      <c r="C7" s="69"/>
      <c r="D7" s="71" t="s">
        <v>30</v>
      </c>
      <c r="E7" s="71"/>
      <c r="F7" s="71"/>
    </row>
    <row r="8" spans="1:17" x14ac:dyDescent="0.25">
      <c r="A8" s="69" t="s">
        <v>3</v>
      </c>
      <c r="B8" s="69"/>
      <c r="C8" s="69"/>
      <c r="D8" s="71" t="s">
        <v>31</v>
      </c>
      <c r="E8" s="71"/>
      <c r="F8" s="71"/>
    </row>
    <row r="9" spans="1:17" x14ac:dyDescent="0.25">
      <c r="A9" s="69" t="s">
        <v>4</v>
      </c>
      <c r="B9" s="69"/>
      <c r="C9" s="69"/>
      <c r="D9" s="71">
        <v>2.5000000000000001E-3</v>
      </c>
      <c r="E9" s="71"/>
      <c r="F9" s="71"/>
    </row>
    <row r="10" spans="1:17" x14ac:dyDescent="0.25">
      <c r="A10" s="69" t="s">
        <v>5</v>
      </c>
      <c r="B10" s="69"/>
      <c r="C10" s="69"/>
      <c r="D10" s="71">
        <v>2.5000000000000001E-3</v>
      </c>
      <c r="E10" s="71"/>
      <c r="F10" s="71"/>
    </row>
    <row r="11" spans="1:17" x14ac:dyDescent="0.25">
      <c r="A11" s="69" t="s">
        <v>6</v>
      </c>
      <c r="B11" s="69"/>
      <c r="C11" s="69"/>
      <c r="D11" s="71" t="s">
        <v>32</v>
      </c>
      <c r="E11" s="71"/>
      <c r="F11" s="71"/>
    </row>
    <row r="12" spans="1:17" x14ac:dyDescent="0.25">
      <c r="A12" s="69" t="s">
        <v>11</v>
      </c>
      <c r="B12" s="69"/>
      <c r="C12" s="77"/>
      <c r="D12" s="78" t="s">
        <v>33</v>
      </c>
      <c r="E12" s="79"/>
      <c r="F12" s="80"/>
      <c r="Q12" s="32"/>
    </row>
    <row r="13" spans="1:17" x14ac:dyDescent="0.25">
      <c r="A13" s="69" t="s">
        <v>7</v>
      </c>
      <c r="B13" s="69"/>
      <c r="C13" s="69"/>
      <c r="D13" s="92" t="s">
        <v>9</v>
      </c>
      <c r="E13" s="92"/>
      <c r="F13" s="92"/>
      <c r="Q13" s="32"/>
    </row>
    <row r="14" spans="1:17" x14ac:dyDescent="0.25">
      <c r="A14" s="69" t="s">
        <v>8</v>
      </c>
      <c r="B14" s="69"/>
      <c r="C14" s="69"/>
      <c r="D14" s="92" t="s">
        <v>10</v>
      </c>
      <c r="E14" s="92"/>
      <c r="F14" s="92"/>
      <c r="Q14" s="32"/>
    </row>
    <row r="15" spans="1:17" ht="16.5" thickBot="1" x14ac:dyDescent="0.3">
      <c r="A15" s="69"/>
      <c r="B15" s="69"/>
      <c r="C15" s="69"/>
      <c r="D15" s="45"/>
      <c r="E15" s="45"/>
      <c r="F15" s="45"/>
    </row>
    <row r="16" spans="1:17" ht="15.75" customHeight="1" x14ac:dyDescent="0.25">
      <c r="A16" s="32"/>
      <c r="B16" s="57" t="s">
        <v>60</v>
      </c>
      <c r="C16" s="58"/>
      <c r="D16" s="58"/>
      <c r="E16" s="58"/>
      <c r="F16" s="59"/>
      <c r="G16" s="25"/>
      <c r="H16" s="35" t="s">
        <v>51</v>
      </c>
      <c r="I16" s="35" t="s">
        <v>52</v>
      </c>
      <c r="J16" s="60" t="s">
        <v>55</v>
      </c>
      <c r="K16" s="61"/>
      <c r="L16" s="61"/>
      <c r="M16" s="62"/>
    </row>
    <row r="17" spans="1:13" x14ac:dyDescent="0.25">
      <c r="A17" s="32"/>
      <c r="B17" s="2" t="s">
        <v>12</v>
      </c>
      <c r="C17" s="27"/>
      <c r="D17" s="24" t="s">
        <v>47</v>
      </c>
      <c r="E17" s="27" t="s">
        <v>28</v>
      </c>
      <c r="F17" s="27" t="s">
        <v>29</v>
      </c>
      <c r="G17" s="10"/>
      <c r="H17" s="36"/>
      <c r="I17" s="36"/>
      <c r="J17" s="39" t="s">
        <v>53</v>
      </c>
      <c r="K17" s="40"/>
      <c r="L17" s="39" t="s">
        <v>54</v>
      </c>
      <c r="M17" s="41"/>
    </row>
    <row r="18" spans="1:13" ht="15.75" customHeight="1" x14ac:dyDescent="0.25">
      <c r="A18" s="32"/>
      <c r="B18" s="2">
        <v>1</v>
      </c>
      <c r="C18" s="27" t="s">
        <v>14</v>
      </c>
      <c r="D18" s="5">
        <v>0.93579999999999997</v>
      </c>
      <c r="E18" s="10" t="str">
        <f t="shared" ref="E18:E33" si="0">IF($D$34&gt;0,IF(D18=$E$42,"Min",""),"")</f>
        <v/>
      </c>
      <c r="F18" s="10" t="str">
        <f t="shared" ref="F18:F33" si="1">IF($D$34&gt;0,IF(D18=$E$43,"Max",""),"")</f>
        <v/>
      </c>
      <c r="G18" s="10"/>
      <c r="H18" s="28">
        <f t="shared" ref="H18:H25" si="2">IF($D$34&gt;0,$M$37,"")</f>
        <v>0.93730000000000002</v>
      </c>
      <c r="I18" s="28">
        <f t="shared" ref="I18:I25" si="3">IF($D$34&gt;0,H18-D18,"")</f>
        <v>1.5000000000000568E-3</v>
      </c>
      <c r="J18" s="65" t="str">
        <f>IF($D$34&gt;0,IF(I18&lt;$D$39-0.000001,"Below Min",""),"")</f>
        <v/>
      </c>
      <c r="K18" s="66"/>
      <c r="L18" s="37" t="str">
        <f t="shared" ref="L18:L25" si="4">IF($D$34&gt;0,IF($F$39+0.000001&lt;I18,"Above Max",""),"")</f>
        <v/>
      </c>
      <c r="M18" s="38"/>
    </row>
    <row r="19" spans="1:13" x14ac:dyDescent="0.25">
      <c r="A19" s="32"/>
      <c r="B19" s="2"/>
      <c r="C19" s="27" t="s">
        <v>15</v>
      </c>
      <c r="D19" s="5">
        <v>0.93569999999999998</v>
      </c>
      <c r="E19" s="10" t="str">
        <f t="shared" si="0"/>
        <v>Min</v>
      </c>
      <c r="F19" s="10" t="str">
        <f t="shared" si="1"/>
        <v/>
      </c>
      <c r="G19" s="10"/>
      <c r="H19" s="28">
        <f t="shared" si="2"/>
        <v>0.93730000000000002</v>
      </c>
      <c r="I19" s="28">
        <f t="shared" si="3"/>
        <v>1.6000000000000458E-3</v>
      </c>
      <c r="J19" s="65" t="str">
        <f t="shared" ref="J19:J33" si="5">IF($D$34&gt;0,IF(I19&lt;$D$39-0.000001,"Below Min",""),"")</f>
        <v/>
      </c>
      <c r="K19" s="66"/>
      <c r="L19" s="37" t="str">
        <f t="shared" si="4"/>
        <v/>
      </c>
      <c r="M19" s="38"/>
    </row>
    <row r="20" spans="1:13" x14ac:dyDescent="0.25">
      <c r="A20" s="32"/>
      <c r="B20" s="2">
        <v>2</v>
      </c>
      <c r="C20" s="27" t="s">
        <v>14</v>
      </c>
      <c r="D20" s="5">
        <v>0.93579999999999997</v>
      </c>
      <c r="E20" s="10" t="str">
        <f t="shared" si="0"/>
        <v/>
      </c>
      <c r="F20" s="10" t="str">
        <f t="shared" si="1"/>
        <v/>
      </c>
      <c r="G20" s="10"/>
      <c r="H20" s="28">
        <f t="shared" si="2"/>
        <v>0.93730000000000002</v>
      </c>
      <c r="I20" s="28">
        <f t="shared" si="3"/>
        <v>1.5000000000000568E-3</v>
      </c>
      <c r="J20" s="65" t="str">
        <f t="shared" si="5"/>
        <v/>
      </c>
      <c r="K20" s="66"/>
      <c r="L20" s="37" t="str">
        <f t="shared" si="4"/>
        <v/>
      </c>
      <c r="M20" s="38"/>
    </row>
    <row r="21" spans="1:13" ht="15.75" customHeight="1" x14ac:dyDescent="0.25">
      <c r="B21" s="2"/>
      <c r="C21" s="27" t="s">
        <v>15</v>
      </c>
      <c r="D21" s="5">
        <v>0.93569999999999998</v>
      </c>
      <c r="E21" s="10" t="str">
        <f t="shared" si="0"/>
        <v>Min</v>
      </c>
      <c r="F21" s="10" t="str">
        <f t="shared" si="1"/>
        <v/>
      </c>
      <c r="G21" s="10"/>
      <c r="H21" s="28">
        <f t="shared" si="2"/>
        <v>0.93730000000000002</v>
      </c>
      <c r="I21" s="28">
        <f t="shared" si="3"/>
        <v>1.6000000000000458E-3</v>
      </c>
      <c r="J21" s="65" t="str">
        <f t="shared" si="5"/>
        <v/>
      </c>
      <c r="K21" s="66"/>
      <c r="L21" s="37" t="str">
        <f t="shared" si="4"/>
        <v/>
      </c>
      <c r="M21" s="38"/>
    </row>
    <row r="22" spans="1:13" x14ac:dyDescent="0.25">
      <c r="B22" s="2">
        <v>3</v>
      </c>
      <c r="C22" s="27" t="s">
        <v>14</v>
      </c>
      <c r="D22" s="5">
        <v>0.93579999999999997</v>
      </c>
      <c r="E22" s="10" t="str">
        <f t="shared" si="0"/>
        <v/>
      </c>
      <c r="F22" s="10" t="str">
        <f t="shared" si="1"/>
        <v/>
      </c>
      <c r="G22" s="10"/>
      <c r="H22" s="28">
        <f t="shared" si="2"/>
        <v>0.93730000000000002</v>
      </c>
      <c r="I22" s="28">
        <f t="shared" si="3"/>
        <v>1.5000000000000568E-3</v>
      </c>
      <c r="J22" s="65" t="str">
        <f t="shared" si="5"/>
        <v/>
      </c>
      <c r="K22" s="66"/>
      <c r="L22" s="37" t="str">
        <f t="shared" si="4"/>
        <v/>
      </c>
      <c r="M22" s="38"/>
    </row>
    <row r="23" spans="1:13" x14ac:dyDescent="0.25">
      <c r="B23" s="2"/>
      <c r="C23" s="27" t="s">
        <v>15</v>
      </c>
      <c r="D23" s="5">
        <v>0.93589999999999995</v>
      </c>
      <c r="E23" s="10" t="str">
        <f t="shared" si="0"/>
        <v/>
      </c>
      <c r="F23" s="10" t="str">
        <f t="shared" si="1"/>
        <v>Max</v>
      </c>
      <c r="G23" s="10"/>
      <c r="H23" s="28">
        <f t="shared" si="2"/>
        <v>0.93730000000000002</v>
      </c>
      <c r="I23" s="28">
        <f t="shared" si="3"/>
        <v>1.4000000000000679E-3</v>
      </c>
      <c r="J23" s="65" t="str">
        <f t="shared" si="5"/>
        <v>Below Min</v>
      </c>
      <c r="K23" s="66"/>
      <c r="L23" s="37" t="str">
        <f t="shared" si="4"/>
        <v/>
      </c>
      <c r="M23" s="38"/>
    </row>
    <row r="24" spans="1:13" x14ac:dyDescent="0.25">
      <c r="B24" s="2">
        <v>4</v>
      </c>
      <c r="C24" s="27" t="s">
        <v>14</v>
      </c>
      <c r="D24" s="5">
        <v>0.93579999999999997</v>
      </c>
      <c r="E24" s="10" t="str">
        <f t="shared" si="0"/>
        <v/>
      </c>
      <c r="F24" s="10" t="str">
        <f t="shared" si="1"/>
        <v/>
      </c>
      <c r="G24" s="10"/>
      <c r="H24" s="28">
        <f t="shared" si="2"/>
        <v>0.93730000000000002</v>
      </c>
      <c r="I24" s="28">
        <f t="shared" si="3"/>
        <v>1.5000000000000568E-3</v>
      </c>
      <c r="J24" s="65" t="str">
        <f t="shared" si="5"/>
        <v/>
      </c>
      <c r="K24" s="66"/>
      <c r="L24" s="37" t="str">
        <f t="shared" si="4"/>
        <v/>
      </c>
      <c r="M24" s="38"/>
    </row>
    <row r="25" spans="1:13" x14ac:dyDescent="0.25">
      <c r="A25" s="32"/>
      <c r="B25" s="2"/>
      <c r="C25" s="27" t="s">
        <v>15</v>
      </c>
      <c r="D25" s="5">
        <v>0.93579999999999997</v>
      </c>
      <c r="E25" s="10" t="str">
        <f t="shared" si="0"/>
        <v/>
      </c>
      <c r="F25" s="10" t="str">
        <f t="shared" si="1"/>
        <v/>
      </c>
      <c r="G25" s="10"/>
      <c r="H25" s="28">
        <f t="shared" si="2"/>
        <v>0.93730000000000002</v>
      </c>
      <c r="I25" s="28">
        <f t="shared" si="3"/>
        <v>1.5000000000000568E-3</v>
      </c>
      <c r="J25" s="65" t="str">
        <f t="shared" si="5"/>
        <v/>
      </c>
      <c r="K25" s="66"/>
      <c r="L25" s="37" t="str">
        <f t="shared" si="4"/>
        <v/>
      </c>
      <c r="M25" s="38"/>
    </row>
    <row r="26" spans="1:13" x14ac:dyDescent="0.25">
      <c r="B26" s="2">
        <v>5</v>
      </c>
      <c r="C26" s="27" t="s">
        <v>14</v>
      </c>
      <c r="D26" s="5">
        <v>0.93589999999999995</v>
      </c>
      <c r="E26" s="10" t="str">
        <f t="shared" si="0"/>
        <v/>
      </c>
      <c r="F26" s="10" t="str">
        <f t="shared" si="1"/>
        <v>Max</v>
      </c>
      <c r="G26" s="10"/>
      <c r="H26" s="28">
        <f>IF($D$34&gt;4,$M$37,"")</f>
        <v>0.93730000000000002</v>
      </c>
      <c r="I26" s="28">
        <f>IF($D$34&gt;4,H26-D26,"")</f>
        <v>1.4000000000000679E-3</v>
      </c>
      <c r="J26" s="65" t="str">
        <f t="shared" si="5"/>
        <v>Below Min</v>
      </c>
      <c r="K26" s="66"/>
      <c r="L26" s="37" t="str">
        <f>IF($D$34&gt;4,IF($F$39+0.000001&lt;I26,"Above Max",""),"")</f>
        <v/>
      </c>
      <c r="M26" s="38"/>
    </row>
    <row r="27" spans="1:13" x14ac:dyDescent="0.25">
      <c r="B27" s="2"/>
      <c r="C27" s="27" t="s">
        <v>15</v>
      </c>
      <c r="D27" s="5">
        <v>0.93589999999999995</v>
      </c>
      <c r="E27" s="10" t="str">
        <f t="shared" si="0"/>
        <v/>
      </c>
      <c r="F27" s="10" t="str">
        <f t="shared" si="1"/>
        <v>Max</v>
      </c>
      <c r="G27" s="10"/>
      <c r="H27" s="28">
        <f>IF($D$34&gt;4,$M$37,"")</f>
        <v>0.93730000000000002</v>
      </c>
      <c r="I27" s="28">
        <f>IF($D$34&gt;4,H27-D27,"")</f>
        <v>1.4000000000000679E-3</v>
      </c>
      <c r="J27" s="65" t="str">
        <f t="shared" si="5"/>
        <v>Below Min</v>
      </c>
      <c r="K27" s="66"/>
      <c r="L27" s="37" t="str">
        <f>IF($D$34&gt;4,IF($F$39+0.000001&lt;I27,"Above Max",""),"")</f>
        <v/>
      </c>
      <c r="M27" s="38"/>
    </row>
    <row r="28" spans="1:13" x14ac:dyDescent="0.25">
      <c r="B28" s="2">
        <v>6</v>
      </c>
      <c r="C28" s="27" t="s">
        <v>14</v>
      </c>
      <c r="D28" s="5">
        <v>0.93579999999999997</v>
      </c>
      <c r="E28" s="10" t="str">
        <f t="shared" si="0"/>
        <v/>
      </c>
      <c r="F28" s="10" t="str">
        <f t="shared" si="1"/>
        <v/>
      </c>
      <c r="G28" s="10"/>
      <c r="H28" s="28">
        <f>IF($D$34&gt;4,$M$37,"")</f>
        <v>0.93730000000000002</v>
      </c>
      <c r="I28" s="28">
        <f>IF($D$34&gt;4,H28-D28,"")</f>
        <v>1.5000000000000568E-3</v>
      </c>
      <c r="J28" s="65" t="str">
        <f t="shared" si="5"/>
        <v/>
      </c>
      <c r="K28" s="66"/>
      <c r="L28" s="37" t="str">
        <f>IF($D$34&gt;4,IF($F$39+0.000001&lt;I28,"Above Max",""),"")</f>
        <v/>
      </c>
      <c r="M28" s="38"/>
    </row>
    <row r="29" spans="1:13" x14ac:dyDescent="0.25">
      <c r="B29" s="2"/>
      <c r="C29" s="27" t="s">
        <v>15</v>
      </c>
      <c r="D29" s="5">
        <v>0.93579999999999997</v>
      </c>
      <c r="E29" s="10" t="str">
        <f t="shared" si="0"/>
        <v/>
      </c>
      <c r="F29" s="10" t="str">
        <f t="shared" si="1"/>
        <v/>
      </c>
      <c r="G29" s="10"/>
      <c r="H29" s="28">
        <f>IF($D$34&gt;4,$M$37,"")</f>
        <v>0.93730000000000002</v>
      </c>
      <c r="I29" s="28">
        <f>IF($D$34&gt;4,H29-D29,"")</f>
        <v>1.5000000000000568E-3</v>
      </c>
      <c r="J29" s="65" t="str">
        <f t="shared" si="5"/>
        <v/>
      </c>
      <c r="K29" s="66"/>
      <c r="L29" s="37" t="str">
        <f>IF($D$34&gt;4,IF($F$39+0.000001&lt;I29,"Above Max",""),"")</f>
        <v/>
      </c>
      <c r="M29" s="38"/>
    </row>
    <row r="30" spans="1:13" x14ac:dyDescent="0.25">
      <c r="B30" s="2">
        <v>7</v>
      </c>
      <c r="C30" s="27" t="s">
        <v>14</v>
      </c>
      <c r="D30" s="5">
        <v>0.93589999999999995</v>
      </c>
      <c r="E30" s="10" t="str">
        <f t="shared" si="0"/>
        <v/>
      </c>
      <c r="F30" s="10" t="str">
        <f t="shared" si="1"/>
        <v>Max</v>
      </c>
      <c r="G30" s="10"/>
      <c r="H30" s="28">
        <f>IF($D$34&gt;6,$M$37,"")</f>
        <v>0.93730000000000002</v>
      </c>
      <c r="I30" s="28">
        <f>IF($D$34&gt;6,H30-D30,"")</f>
        <v>1.4000000000000679E-3</v>
      </c>
      <c r="J30" s="65" t="str">
        <f t="shared" si="5"/>
        <v>Below Min</v>
      </c>
      <c r="K30" s="66"/>
      <c r="L30" s="37" t="str">
        <f>IF($D$34&gt;6,IF($F$39+0.000001&lt;I30,"Above Max",""),"")</f>
        <v/>
      </c>
      <c r="M30" s="38"/>
    </row>
    <row r="31" spans="1:13" x14ac:dyDescent="0.25">
      <c r="B31" s="2"/>
      <c r="C31" s="27" t="s">
        <v>15</v>
      </c>
      <c r="D31" s="5">
        <v>0.93589999999999995</v>
      </c>
      <c r="E31" s="10" t="str">
        <f t="shared" si="0"/>
        <v/>
      </c>
      <c r="F31" s="10" t="str">
        <f t="shared" si="1"/>
        <v>Max</v>
      </c>
      <c r="G31" s="10"/>
      <c r="H31" s="28">
        <f>IF($D$34&gt;6,$M$37,"")</f>
        <v>0.93730000000000002</v>
      </c>
      <c r="I31" s="28">
        <f>IF($D$34&gt;6,H31-D31,"")</f>
        <v>1.4000000000000679E-3</v>
      </c>
      <c r="J31" s="65" t="str">
        <f t="shared" si="5"/>
        <v>Below Min</v>
      </c>
      <c r="K31" s="66"/>
      <c r="L31" s="37" t="str">
        <f>IF($D$34&gt;6,IF($F$39+0.000001&lt;I31,"Above Max",""),"")</f>
        <v/>
      </c>
      <c r="M31" s="38"/>
    </row>
    <row r="32" spans="1:13" x14ac:dyDescent="0.25">
      <c r="B32" s="2">
        <v>8</v>
      </c>
      <c r="C32" s="27" t="s">
        <v>14</v>
      </c>
      <c r="D32" s="5">
        <v>0.93579999999999997</v>
      </c>
      <c r="E32" s="10" t="str">
        <f t="shared" si="0"/>
        <v/>
      </c>
      <c r="F32" s="10" t="str">
        <f t="shared" si="1"/>
        <v/>
      </c>
      <c r="G32" s="10"/>
      <c r="H32" s="28">
        <f>IF($D$34&gt;6,$M$37,"")</f>
        <v>0.93730000000000002</v>
      </c>
      <c r="I32" s="28">
        <f>IF($D$34&gt;6,H32-D32,"")</f>
        <v>1.5000000000000568E-3</v>
      </c>
      <c r="J32" s="65" t="str">
        <f t="shared" si="5"/>
        <v/>
      </c>
      <c r="K32" s="66"/>
      <c r="L32" s="37" t="str">
        <f>IF($D$34&gt;6,IF($F$39+0.000001&lt;I32,"Above Max",""),"")</f>
        <v/>
      </c>
      <c r="M32" s="38"/>
    </row>
    <row r="33" spans="1:14" x14ac:dyDescent="0.25">
      <c r="B33" s="3"/>
      <c r="C33" s="27" t="s">
        <v>15</v>
      </c>
      <c r="D33" s="5">
        <v>0.93579999999999997</v>
      </c>
      <c r="E33" s="10" t="str">
        <f t="shared" si="0"/>
        <v/>
      </c>
      <c r="F33" s="10" t="str">
        <f t="shared" si="1"/>
        <v/>
      </c>
      <c r="G33" s="10"/>
      <c r="H33" s="28">
        <f>IF($D$34&gt;6,$M$37,"")</f>
        <v>0.93730000000000002</v>
      </c>
      <c r="I33" s="28">
        <f>IF($D$34&gt;6,H33-D33,"")</f>
        <v>1.5000000000000568E-3</v>
      </c>
      <c r="J33" s="65" t="str">
        <f t="shared" si="5"/>
        <v/>
      </c>
      <c r="K33" s="66"/>
      <c r="L33" s="37" t="str">
        <f>IF($D$34&gt;6,IF($F$39+0.000001&lt;I33,"Above Max",""),"")</f>
        <v/>
      </c>
      <c r="M33" s="38"/>
    </row>
    <row r="34" spans="1:14" ht="16.5" thickBot="1" x14ac:dyDescent="0.3">
      <c r="B34" s="63" t="s">
        <v>17</v>
      </c>
      <c r="C34" s="64"/>
      <c r="D34" s="9">
        <f>COUNTIFS(D18:D33,"&gt;0")/2</f>
        <v>8</v>
      </c>
      <c r="E34" s="21"/>
      <c r="F34" s="14"/>
      <c r="G34" s="14"/>
      <c r="H34" s="33"/>
      <c r="I34" s="33"/>
      <c r="J34" s="86"/>
      <c r="K34" s="87"/>
      <c r="L34" s="86"/>
      <c r="M34" s="90"/>
    </row>
    <row r="35" spans="1:14" ht="16.5" thickBot="1" x14ac:dyDescent="0.3"/>
    <row r="36" spans="1:14" x14ac:dyDescent="0.25">
      <c r="D36" s="49" t="s">
        <v>62</v>
      </c>
      <c r="E36" s="50"/>
      <c r="F36" s="51"/>
      <c r="H36" s="83" t="s">
        <v>63</v>
      </c>
      <c r="I36" s="84"/>
      <c r="J36" s="84"/>
      <c r="K36" s="84"/>
      <c r="L36" s="84"/>
      <c r="M36" s="85"/>
    </row>
    <row r="37" spans="1:14" x14ac:dyDescent="0.25">
      <c r="D37" s="52" t="s">
        <v>48</v>
      </c>
      <c r="E37" s="54" t="s">
        <v>49</v>
      </c>
      <c r="F37" s="55" t="s">
        <v>50</v>
      </c>
      <c r="H37" s="75" t="s">
        <v>64</v>
      </c>
      <c r="I37" s="76"/>
      <c r="J37" s="76"/>
      <c r="K37" s="76"/>
      <c r="L37" s="76"/>
      <c r="M37" s="22">
        <f>IF($D$34&gt;0,ROUND((2*$D$34*$E$39+SUM(D18:D33))/(2*$D$34),4),"")</f>
        <v>0.93730000000000002</v>
      </c>
    </row>
    <row r="38" spans="1:14" x14ac:dyDescent="0.25">
      <c r="D38" s="53"/>
      <c r="E38" s="54"/>
      <c r="F38" s="56"/>
      <c r="H38" s="88" t="s">
        <v>68</v>
      </c>
      <c r="I38" s="89"/>
      <c r="J38" s="89"/>
      <c r="K38" s="89"/>
      <c r="L38" s="89"/>
      <c r="M38" s="23">
        <f>IF($D$34&gt;0,ROUND(AVERAGE(I18:I33),4),"")</f>
        <v>1.5E-3</v>
      </c>
      <c r="N38" s="32"/>
    </row>
    <row r="39" spans="1:14" ht="16.5" thickBot="1" x14ac:dyDescent="0.3">
      <c r="D39" s="30">
        <v>1.5E-3</v>
      </c>
      <c r="E39" s="26">
        <v>1.5E-3</v>
      </c>
      <c r="F39" s="31">
        <v>1.6999999999999999E-3</v>
      </c>
      <c r="H39" s="81" t="s">
        <v>65</v>
      </c>
      <c r="I39" s="82"/>
      <c r="J39" s="82"/>
      <c r="K39" s="82"/>
      <c r="L39" s="82"/>
      <c r="M39" s="20">
        <f>IF($D$34&gt;0,M38-E39,"")</f>
        <v>0</v>
      </c>
      <c r="N39" s="32"/>
    </row>
    <row r="40" spans="1:14" ht="16.5" thickBot="1" x14ac:dyDescent="0.3"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B41" s="46"/>
      <c r="C41" s="47"/>
      <c r="D41" s="48"/>
      <c r="E41" s="12" t="s">
        <v>35</v>
      </c>
      <c r="F41" s="13" t="s">
        <v>34</v>
      </c>
      <c r="G41" s="32"/>
      <c r="N41" s="32"/>
    </row>
    <row r="42" spans="1:14" x14ac:dyDescent="0.25">
      <c r="B42" s="72" t="s">
        <v>36</v>
      </c>
      <c r="C42" s="73"/>
      <c r="D42" s="74"/>
      <c r="E42" s="10">
        <f>_xlfn.MINIFS(D18:D33,D18:D33,"&gt;0")</f>
        <v>0.93569999999999998</v>
      </c>
      <c r="F42" s="7">
        <f>IF($D$34&gt;0,COUNTIF(D18:D33,E42),"")</f>
        <v>2</v>
      </c>
      <c r="G42" s="32"/>
      <c r="N42" s="32"/>
    </row>
    <row r="43" spans="1:14" x14ac:dyDescent="0.25">
      <c r="B43" s="72" t="s">
        <v>37</v>
      </c>
      <c r="C43" s="73"/>
      <c r="D43" s="74"/>
      <c r="E43" s="10">
        <f>_xlfn.MAXIFS(D18:D33,D18:D33,"&gt;0")</f>
        <v>0.93589999999999995</v>
      </c>
      <c r="F43" s="7">
        <f>IF($D$34&gt;0,COUNTIF(D19:D34,E43),"")</f>
        <v>5</v>
      </c>
      <c r="G43" s="32"/>
      <c r="N43" s="32"/>
    </row>
    <row r="44" spans="1:14" ht="16.5" thickBot="1" x14ac:dyDescent="0.3">
      <c r="B44" s="42" t="s">
        <v>38</v>
      </c>
      <c r="C44" s="43"/>
      <c r="D44" s="44"/>
      <c r="E44" s="14">
        <f>E43-E42</f>
        <v>1.9999999999997797E-4</v>
      </c>
      <c r="F44" s="11"/>
      <c r="G44" s="32"/>
      <c r="N44" s="32"/>
    </row>
    <row r="45" spans="1:14" x14ac:dyDescent="0.25">
      <c r="A45" s="32"/>
      <c r="B45" s="32"/>
      <c r="C45" s="32"/>
      <c r="D45" s="32"/>
      <c r="E45" s="32"/>
      <c r="F45" s="32"/>
      <c r="H45" s="32"/>
      <c r="I45" s="32"/>
      <c r="J45" s="32"/>
      <c r="K45" s="32"/>
      <c r="L45" s="34"/>
      <c r="M45" s="34"/>
    </row>
    <row r="46" spans="1:14" x14ac:dyDescent="0.25">
      <c r="A46" s="32"/>
      <c r="B46" s="32"/>
      <c r="C46" s="32"/>
      <c r="D46" s="32"/>
      <c r="E46" s="32"/>
      <c r="F46" s="32"/>
      <c r="H46" s="32"/>
      <c r="I46" s="32"/>
      <c r="J46" s="32"/>
      <c r="K46" s="32"/>
      <c r="L46" s="34"/>
      <c r="M46" s="34"/>
    </row>
    <row r="47" spans="1:14" x14ac:dyDescent="0.25">
      <c r="F47" s="32"/>
      <c r="H47" s="32"/>
      <c r="I47" s="32"/>
      <c r="J47" s="32"/>
      <c r="K47" s="32"/>
      <c r="L47" s="34"/>
      <c r="M47" s="34"/>
    </row>
    <row r="48" spans="1:14" x14ac:dyDescent="0.25">
      <c r="F48" s="32"/>
      <c r="H48" s="32"/>
      <c r="I48" s="32"/>
      <c r="J48" s="32"/>
      <c r="K48" s="32"/>
      <c r="L48" s="34"/>
      <c r="M48" s="34"/>
    </row>
    <row r="49" spans="1:13" x14ac:dyDescent="0.25">
      <c r="F49" s="32"/>
      <c r="H49" s="32"/>
      <c r="I49" s="32"/>
      <c r="J49" s="32"/>
      <c r="K49" s="32"/>
      <c r="L49" s="34"/>
      <c r="M49" s="34"/>
    </row>
    <row r="50" spans="1:13" x14ac:dyDescent="0.25">
      <c r="F50" s="32"/>
      <c r="H50" s="32"/>
      <c r="I50" s="32"/>
      <c r="J50" s="32"/>
      <c r="K50" s="32"/>
      <c r="L50" s="34"/>
      <c r="M50" s="34"/>
    </row>
    <row r="51" spans="1:13" x14ac:dyDescent="0.25">
      <c r="A51" s="32"/>
      <c r="B51" s="32"/>
      <c r="C51" s="32"/>
      <c r="D51" s="32"/>
      <c r="E51" s="32"/>
      <c r="F51" s="32"/>
      <c r="H51" s="32"/>
      <c r="I51" s="32"/>
      <c r="J51" s="32"/>
      <c r="K51" s="32"/>
      <c r="L51" s="34"/>
      <c r="M51" s="34"/>
    </row>
    <row r="52" spans="1:13" x14ac:dyDescent="0.25">
      <c r="A52" s="32"/>
      <c r="B52" s="32"/>
      <c r="C52" s="32"/>
      <c r="D52" s="32"/>
      <c r="E52" s="32"/>
      <c r="F52" s="32"/>
      <c r="H52" s="32"/>
      <c r="I52" s="32"/>
      <c r="J52" s="32"/>
      <c r="K52" s="32"/>
      <c r="L52" s="34"/>
      <c r="M52" s="34"/>
    </row>
    <row r="53" spans="1:13" x14ac:dyDescent="0.25">
      <c r="A53" s="32"/>
      <c r="B53" s="32"/>
      <c r="C53" s="32"/>
      <c r="D53" s="32"/>
      <c r="E53" s="32"/>
      <c r="F53" s="32"/>
    </row>
    <row r="54" spans="1:13" x14ac:dyDescent="0.25">
      <c r="A54" s="32"/>
      <c r="B54" s="32"/>
      <c r="C54" s="32"/>
      <c r="D54" s="32"/>
      <c r="E54" s="32"/>
      <c r="F54" s="32"/>
    </row>
    <row r="55" spans="1:13" x14ac:dyDescent="0.25">
      <c r="A55" s="32"/>
      <c r="B55" s="32"/>
      <c r="C55" s="32"/>
      <c r="D55" s="32"/>
      <c r="E55" s="32"/>
      <c r="F55" s="32"/>
    </row>
  </sheetData>
  <sheetProtection sheet="1" objects="1" scenarios="1"/>
  <mergeCells count="80">
    <mergeCell ref="H39:L39"/>
    <mergeCell ref="B41:D41"/>
    <mergeCell ref="B42:D42"/>
    <mergeCell ref="B43:D43"/>
    <mergeCell ref="B44:D44"/>
    <mergeCell ref="B34:C34"/>
    <mergeCell ref="J34:K34"/>
    <mergeCell ref="L34:M34"/>
    <mergeCell ref="E37:E38"/>
    <mergeCell ref="F37:F38"/>
    <mergeCell ref="H37:L37"/>
    <mergeCell ref="H38:L38"/>
    <mergeCell ref="D37:D38"/>
    <mergeCell ref="D36:F36"/>
    <mergeCell ref="H36:M36"/>
    <mergeCell ref="J33:K33"/>
    <mergeCell ref="L33:M33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24:K24"/>
    <mergeCell ref="L24:M24"/>
    <mergeCell ref="J25:K25"/>
    <mergeCell ref="L25:M25"/>
    <mergeCell ref="J26:K26"/>
    <mergeCell ref="L26:M26"/>
    <mergeCell ref="J21:K21"/>
    <mergeCell ref="L21:M21"/>
    <mergeCell ref="J22:K22"/>
    <mergeCell ref="L22:M22"/>
    <mergeCell ref="J23:K23"/>
    <mergeCell ref="L23:M23"/>
    <mergeCell ref="J18:K18"/>
    <mergeCell ref="L18:M18"/>
    <mergeCell ref="J19:K19"/>
    <mergeCell ref="L19:M19"/>
    <mergeCell ref="J20:K20"/>
    <mergeCell ref="L20:M20"/>
    <mergeCell ref="J16:M16"/>
    <mergeCell ref="J17:K17"/>
    <mergeCell ref="L17:M17"/>
    <mergeCell ref="A12:C12"/>
    <mergeCell ref="D12:F12"/>
    <mergeCell ref="A13:C13"/>
    <mergeCell ref="D13:F13"/>
    <mergeCell ref="A14:C14"/>
    <mergeCell ref="D14:F14"/>
    <mergeCell ref="A15:C15"/>
    <mergeCell ref="D15:F15"/>
    <mergeCell ref="B16:F16"/>
    <mergeCell ref="H16:H17"/>
    <mergeCell ref="I16:I17"/>
    <mergeCell ref="A9:C9"/>
    <mergeCell ref="D9:F9"/>
    <mergeCell ref="A10:C10"/>
    <mergeCell ref="D10:F10"/>
    <mergeCell ref="A11:C11"/>
    <mergeCell ref="D11:F11"/>
    <mergeCell ref="A6:C6"/>
    <mergeCell ref="D6:F6"/>
    <mergeCell ref="A7:C7"/>
    <mergeCell ref="D7:F7"/>
    <mergeCell ref="A8:C8"/>
    <mergeCell ref="D8:F8"/>
    <mergeCell ref="A5:C5"/>
    <mergeCell ref="D5:F5"/>
    <mergeCell ref="A1:F1"/>
    <mergeCell ref="A2:F2"/>
    <mergeCell ref="A3:F3"/>
    <mergeCell ref="A4:C4"/>
    <mergeCell ref="D4:F4"/>
  </mergeCells>
  <pageMargins left="0.25" right="0.25" top="0.25" bottom="0" header="0" footer="0"/>
  <pageSetup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Lifter-to-Bore Clearance</vt:lpstr>
      <vt:lpstr>Instructions</vt:lpstr>
      <vt:lpstr>Technical Info</vt:lpstr>
      <vt:lpstr>Example with Sample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Allbright</dc:creator>
  <cp:lastModifiedBy>James Allbright</cp:lastModifiedBy>
  <cp:lastPrinted>2020-11-14T03:56:37Z</cp:lastPrinted>
  <dcterms:created xsi:type="dcterms:W3CDTF">2015-06-05T18:17:20Z</dcterms:created>
  <dcterms:modified xsi:type="dcterms:W3CDTF">2021-10-25T21:28:40Z</dcterms:modified>
</cp:coreProperties>
</file>